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jimmy\Desktop\My Documents\Customer management\Certificates\"/>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0160" windowHeight="9012"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V5" i="5"/>
  <c r="V6" i="5"/>
  <c r="B7" i="5"/>
  <c r="C7" i="5"/>
  <c r="V7" i="5" s="1"/>
  <c r="B8" i="5"/>
  <c r="C8" i="5"/>
  <c r="V8" i="5" s="1"/>
  <c r="B9" i="5"/>
  <c r="C9" i="5"/>
  <c r="V9" i="5" s="1"/>
  <c r="B10" i="5"/>
  <c r="C10" i="5"/>
  <c r="B11" i="5"/>
  <c r="C11" i="5"/>
  <c r="V11" i="5" s="1"/>
  <c r="B12" i="5"/>
  <c r="C12" i="5"/>
  <c r="V12" i="5" s="1"/>
  <c r="F12" i="5" s="1"/>
  <c r="B13" i="5"/>
  <c r="C13" i="5"/>
  <c r="V13" i="5" s="1"/>
  <c r="B14" i="5"/>
  <c r="C14" i="5"/>
  <c r="B15" i="5"/>
  <c r="C15" i="5"/>
  <c r="V15" i="5" s="1"/>
  <c r="B16" i="5"/>
  <c r="C16" i="5"/>
  <c r="V16" i="5" s="1"/>
  <c r="B17" i="5"/>
  <c r="C17" i="5"/>
  <c r="V17" i="5" s="1"/>
  <c r="B18" i="5"/>
  <c r="C18" i="5"/>
  <c r="B19" i="5"/>
  <c r="C19" i="5"/>
  <c r="V19" i="5" s="1"/>
  <c r="B20" i="5"/>
  <c r="C20" i="5"/>
  <c r="V20" i="5" s="1"/>
  <c r="B21" i="5"/>
  <c r="C21" i="5"/>
  <c r="V21" i="5" s="1"/>
  <c r="B22" i="5"/>
  <c r="C22" i="5"/>
  <c r="V22" i="5" s="1"/>
  <c r="B23" i="5"/>
  <c r="C23" i="5"/>
  <c r="V23" i="5" s="1"/>
  <c r="B24" i="5"/>
  <c r="C24" i="5"/>
  <c r="B25" i="5"/>
  <c r="C25" i="5"/>
  <c r="V25" i="5" s="1"/>
  <c r="B26" i="5"/>
  <c r="C26" i="5"/>
  <c r="V26" i="5" s="1"/>
  <c r="B27" i="5"/>
  <c r="C27" i="5"/>
  <c r="V27" i="5" s="1"/>
  <c r="B28" i="5"/>
  <c r="C28" i="5"/>
  <c r="V28" i="5" s="1"/>
  <c r="B29" i="5"/>
  <c r="C29" i="5"/>
  <c r="V29" i="5" s="1"/>
  <c r="B30" i="5"/>
  <c r="C30" i="5"/>
  <c r="B31" i="5"/>
  <c r="C31" i="5"/>
  <c r="V31" i="5" s="1"/>
  <c r="B32" i="5"/>
  <c r="C32" i="5"/>
  <c r="B33" i="5"/>
  <c r="C33" i="5"/>
  <c r="V33" i="5" s="1"/>
  <c r="B34" i="5"/>
  <c r="C34" i="5"/>
  <c r="B35" i="5"/>
  <c r="C35" i="5"/>
  <c r="V35" i="5" s="1"/>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B48" i="5"/>
  <c r="C48" i="5"/>
  <c r="V48" i="5" s="1"/>
  <c r="B49" i="5"/>
  <c r="C49" i="5"/>
  <c r="V49" i="5" s="1"/>
  <c r="B50" i="5"/>
  <c r="C50" i="5"/>
  <c r="B51" i="5"/>
  <c r="C51" i="5"/>
  <c r="V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G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F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J7" i="5"/>
  <c r="R11" i="5"/>
  <c r="G13" i="5"/>
  <c r="R15" i="5"/>
  <c r="F23" i="5"/>
  <c r="F25" i="5"/>
  <c r="H29" i="5"/>
  <c r="E31" i="5"/>
  <c r="X31" i="5" s="1"/>
  <c r="E33" i="5"/>
  <c r="X33" i="5" s="1"/>
  <c r="F35" i="5"/>
  <c r="I37" i="5"/>
  <c r="R39" i="5"/>
  <c r="I43" i="5"/>
  <c r="E45" i="5"/>
  <c r="X45" i="5" s="1"/>
  <c r="I47" i="5"/>
  <c r="G49" i="5"/>
  <c r="I51" i="5"/>
  <c r="J53" i="5"/>
  <c r="G55"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E177" i="5"/>
  <c r="X177" i="5" s="1"/>
  <c r="E181" i="5"/>
  <c r="X181" i="5" s="1"/>
  <c r="H189" i="5"/>
  <c r="F237" i="5"/>
  <c r="R261"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7" i="5"/>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c r="B56" i="6"/>
  <c r="G56" i="6" s="1"/>
  <c r="B55" i="6"/>
  <c r="G55" i="6" s="1"/>
  <c r="B54" i="6"/>
  <c r="G54" i="6" s="1"/>
  <c r="B53" i="6"/>
  <c r="G53" i="6" s="1"/>
  <c r="B50" i="6"/>
  <c r="G50" i="6" s="1"/>
  <c r="H14" i="6"/>
  <c r="H61" i="4"/>
  <c r="B86" i="4"/>
  <c r="G2388" i="5"/>
  <c r="I1612" i="5"/>
  <c r="I1606" i="5"/>
  <c r="E1580" i="5"/>
  <c r="X1580" i="5" s="1"/>
  <c r="I1070" i="5"/>
  <c r="F1872"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AB2410" i="5"/>
  <c r="AB2274" i="5"/>
  <c r="J2218" i="5"/>
  <c r="G1924" i="5"/>
  <c r="J1852" i="5"/>
  <c r="J1436" i="5"/>
  <c r="F1428" i="5"/>
  <c r="F1420" i="5"/>
  <c r="F1412" i="5"/>
  <c r="F1404" i="5"/>
  <c r="R1380" i="5"/>
  <c r="H1372" i="5"/>
  <c r="AB1279" i="5"/>
  <c r="I1164" i="5"/>
  <c r="F1036" i="5"/>
  <c r="J132" i="5"/>
  <c r="I116" i="5"/>
  <c r="I76" i="5"/>
  <c r="F68" i="5"/>
  <c r="E52" i="5"/>
  <c r="X52" i="5" s="1"/>
  <c r="H28" i="5"/>
  <c r="G20" i="5"/>
  <c r="AB12" i="5"/>
  <c r="I2050" i="5"/>
  <c r="E1204" i="5"/>
  <c r="X1204" i="5" s="1"/>
  <c r="G1076"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AB1127" i="5"/>
  <c r="G1124" i="5"/>
  <c r="I1092" i="5"/>
  <c r="G1060" i="5"/>
  <c r="AB1135" i="5"/>
  <c r="E79" i="5"/>
  <c r="X79" i="5" s="1"/>
  <c r="G237" i="5"/>
  <c r="R93" i="5"/>
  <c r="E23" i="5"/>
  <c r="X23" i="5" s="1"/>
  <c r="F117" i="5"/>
  <c r="B23" i="6" l="1"/>
  <c r="B43" i="6" s="1"/>
  <c r="B28" i="6"/>
  <c r="B38" i="6"/>
  <c r="B48" i="6"/>
  <c r="B21" i="6"/>
  <c r="B31" i="6" s="1"/>
  <c r="F21" i="6"/>
  <c r="B20" i="6"/>
  <c r="B35" i="6" s="1"/>
  <c r="G23" i="6"/>
  <c r="H23" i="6" s="1"/>
  <c r="D23"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V2073" i="5"/>
  <c r="E2073" i="5" s="1"/>
  <c r="X2073" i="5" s="1"/>
  <c r="V2061" i="5"/>
  <c r="J2061" i="5" s="1"/>
  <c r="V2053" i="5"/>
  <c r="H2053" i="5" s="1"/>
  <c r="V2033" i="5"/>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V1793" i="5"/>
  <c r="G1793" i="5" s="1"/>
  <c r="V1765" i="5"/>
  <c r="F1765" i="5" s="1"/>
  <c r="V1737" i="5"/>
  <c r="J1737" i="5" s="1"/>
  <c r="V1729" i="5"/>
  <c r="V1713" i="5"/>
  <c r="E1713" i="5" s="1"/>
  <c r="X1713" i="5" s="1"/>
  <c r="V1709" i="5"/>
  <c r="I1709" i="5" s="1"/>
  <c r="V1637" i="5"/>
  <c r="R1637" i="5" s="1"/>
  <c r="V1633" i="5"/>
  <c r="V1621" i="5"/>
  <c r="H1621" i="5" s="1"/>
  <c r="V1617" i="5"/>
  <c r="G1617" i="5" s="1"/>
  <c r="V1613" i="5"/>
  <c r="H1613" i="5" s="1"/>
  <c r="V1605" i="5"/>
  <c r="V1585" i="5"/>
  <c r="J1585" i="5" s="1"/>
  <c r="V1557" i="5"/>
  <c r="J1557" i="5" s="1"/>
  <c r="V1553" i="5"/>
  <c r="H1553" i="5" s="1"/>
  <c r="V1545" i="5"/>
  <c r="E1545" i="5" s="1"/>
  <c r="X1545" i="5" s="1"/>
  <c r="V1521" i="5"/>
  <c r="G1521" i="5" s="1"/>
  <c r="V1505" i="5"/>
  <c r="R1505" i="5" s="1"/>
  <c r="V1469" i="5"/>
  <c r="E1469" i="5" s="1"/>
  <c r="X1469" i="5" s="1"/>
  <c r="V1449" i="5"/>
  <c r="V1417" i="5"/>
  <c r="F1417" i="5" s="1"/>
  <c r="V1353" i="5"/>
  <c r="F1353" i="5" s="1"/>
  <c r="V1281" i="5"/>
  <c r="J1281" i="5" s="1"/>
  <c r="V1257" i="5"/>
  <c r="V1229" i="5"/>
  <c r="J1229" i="5" s="1"/>
  <c r="V1217" i="5"/>
  <c r="H1217" i="5" s="1"/>
  <c r="V1201" i="5"/>
  <c r="E1201" i="5" s="1"/>
  <c r="X1201" i="5" s="1"/>
  <c r="V1193" i="5"/>
  <c r="G1193" i="5" s="1"/>
  <c r="V1169" i="5"/>
  <c r="F1169" i="5" s="1"/>
  <c r="V1149" i="5"/>
  <c r="J1149" i="5" s="1"/>
  <c r="V1141" i="5"/>
  <c r="R1141" i="5" s="1"/>
  <c r="V1137" i="5"/>
  <c r="V1121" i="5"/>
  <c r="H1121" i="5" s="1"/>
  <c r="V1089" i="5"/>
  <c r="J1089" i="5" s="1"/>
  <c r="V1073" i="5"/>
  <c r="E1073" i="5" s="1"/>
  <c r="X1073" i="5" s="1"/>
  <c r="V1065" i="5"/>
  <c r="V1057" i="5"/>
  <c r="H1057" i="5" s="1"/>
  <c r="V1033" i="5"/>
  <c r="E1033" i="5" s="1"/>
  <c r="X1033" i="5" s="1"/>
  <c r="V1021" i="5"/>
  <c r="G1021" i="5" s="1"/>
  <c r="V981" i="5"/>
  <c r="V961" i="5"/>
  <c r="J961" i="5" s="1"/>
  <c r="V957" i="5"/>
  <c r="G957" i="5" s="1"/>
  <c r="V945" i="5"/>
  <c r="I945" i="5" s="1"/>
  <c r="V941" i="5"/>
  <c r="I941" i="5" s="1"/>
  <c r="V933" i="5"/>
  <c r="I933" i="5" s="1"/>
  <c r="V929" i="5"/>
  <c r="G929" i="5" s="1"/>
  <c r="V925" i="5"/>
  <c r="G925" i="5" s="1"/>
  <c r="V921" i="5"/>
  <c r="V881" i="5"/>
  <c r="G881" i="5" s="1"/>
  <c r="V873" i="5"/>
  <c r="R873" i="5" s="1"/>
  <c r="V825" i="5"/>
  <c r="R825" i="5" s="1"/>
  <c r="V821" i="5"/>
  <c r="R821" i="5" s="1"/>
  <c r="V817" i="5"/>
  <c r="R817" i="5" s="1"/>
  <c r="V801" i="5"/>
  <c r="H801" i="5" s="1"/>
  <c r="V793" i="5"/>
  <c r="H793" i="5" s="1"/>
  <c r="V777" i="5"/>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E449" i="5" s="1"/>
  <c r="X449" i="5" s="1"/>
  <c r="V445" i="5"/>
  <c r="V439" i="5"/>
  <c r="E439" i="5" s="1"/>
  <c r="X439" i="5" s="1"/>
  <c r="V433" i="5"/>
  <c r="V429" i="5"/>
  <c r="V425" i="5"/>
  <c r="V423" i="5"/>
  <c r="F423" i="5" s="1"/>
  <c r="V421" i="5"/>
  <c r="F421" i="5" s="1"/>
  <c r="V417" i="5"/>
  <c r="V411" i="5"/>
  <c r="J411" i="5" s="1"/>
  <c r="V403" i="5"/>
  <c r="E403" i="5" s="1"/>
  <c r="X403" i="5" s="1"/>
  <c r="V395" i="5"/>
  <c r="E395" i="5" s="1"/>
  <c r="X395" i="5" s="1"/>
  <c r="V387" i="5"/>
  <c r="E387" i="5" s="1"/>
  <c r="X387" i="5" s="1"/>
  <c r="V379" i="5"/>
  <c r="G379" i="5" s="1"/>
  <c r="V371" i="5"/>
  <c r="R371" i="5" s="1"/>
  <c r="V363" i="5"/>
  <c r="V347" i="5"/>
  <c r="R347" i="5" s="1"/>
  <c r="V339" i="5"/>
  <c r="J339" i="5" s="1"/>
  <c r="V331" i="5"/>
  <c r="F331" i="5" s="1"/>
  <c r="V323" i="5"/>
  <c r="V299" i="5"/>
  <c r="F299" i="5" s="1"/>
  <c r="V291" i="5"/>
  <c r="H291" i="5" s="1"/>
  <c r="V283" i="5"/>
  <c r="J283" i="5" s="1"/>
  <c r="V275" i="5"/>
  <c r="V259" i="5"/>
  <c r="R259" i="5" s="1"/>
  <c r="V243" i="5"/>
  <c r="V235" i="5"/>
  <c r="H235" i="5" s="1"/>
  <c r="V227" i="5"/>
  <c r="E227" i="5" s="1"/>
  <c r="X227" i="5" s="1"/>
  <c r="V219" i="5"/>
  <c r="R219" i="5" s="1"/>
  <c r="V203" i="5"/>
  <c r="H203" i="5" s="1"/>
  <c r="V195" i="5"/>
  <c r="H195" i="5" s="1"/>
  <c r="V2480" i="5"/>
  <c r="V2452" i="5"/>
  <c r="V2372" i="5"/>
  <c r="R2372" i="5" s="1"/>
  <c r="V2368" i="5"/>
  <c r="F2368" i="5" s="1"/>
  <c r="V2348" i="5"/>
  <c r="V2328" i="5"/>
  <c r="V2324" i="5"/>
  <c r="V2320" i="5"/>
  <c r="E2320" i="5" s="1"/>
  <c r="X2320" i="5" s="1"/>
  <c r="V2296" i="5"/>
  <c r="G2296" i="5" s="1"/>
  <c r="V2292" i="5"/>
  <c r="H2292" i="5" s="1"/>
  <c r="V2260" i="5"/>
  <c r="E2260" i="5" s="1"/>
  <c r="X2260" i="5" s="1"/>
  <c r="V2232" i="5"/>
  <c r="H2232" i="5" s="1"/>
  <c r="V2228" i="5"/>
  <c r="H2228" i="5" s="1"/>
  <c r="V2212" i="5"/>
  <c r="V2200" i="5"/>
  <c r="H2200" i="5" s="1"/>
  <c r="V2192" i="5"/>
  <c r="G2192" i="5" s="1"/>
  <c r="V2184" i="5"/>
  <c r="V2180" i="5"/>
  <c r="V2172" i="5"/>
  <c r="J2172" i="5" s="1"/>
  <c r="V2164" i="5"/>
  <c r="G2164" i="5" s="1"/>
  <c r="V2132" i="5"/>
  <c r="G2132" i="5" s="1"/>
  <c r="V2116" i="5"/>
  <c r="E2116" i="5" s="1"/>
  <c r="X2116" i="5" s="1"/>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V1692" i="5"/>
  <c r="J1692" i="5" s="1"/>
  <c r="V1684" i="5"/>
  <c r="G1684" i="5" s="1"/>
  <c r="V1672" i="5"/>
  <c r="E1672" i="5" s="1"/>
  <c r="X1672" i="5" s="1"/>
  <c r="V1668" i="5"/>
  <c r="V1624" i="5"/>
  <c r="R1624" i="5" s="1"/>
  <c r="V1596" i="5"/>
  <c r="J1596" i="5" s="1"/>
  <c r="V1584" i="5"/>
  <c r="V1564" i="5"/>
  <c r="J1564" i="5" s="1"/>
  <c r="V1556" i="5"/>
  <c r="V1524" i="5"/>
  <c r="E1524" i="5" s="1"/>
  <c r="X1524" i="5" s="1"/>
  <c r="V1452" i="5"/>
  <c r="V1448" i="5"/>
  <c r="V1444" i="5"/>
  <c r="J1444" i="5" s="1"/>
  <c r="V1336" i="5"/>
  <c r="H1336" i="5" s="1"/>
  <c r="V1320" i="5"/>
  <c r="V1308" i="5"/>
  <c r="F1308" i="5" s="1"/>
  <c r="V1272" i="5"/>
  <c r="R1272" i="5" s="1"/>
  <c r="V1244" i="5"/>
  <c r="E1244" i="5" s="1"/>
  <c r="X1244" i="5" s="1"/>
  <c r="V1240" i="5"/>
  <c r="V1212" i="5"/>
  <c r="R1212" i="5" s="1"/>
  <c r="V1184" i="5"/>
  <c r="V1128" i="5"/>
  <c r="H1128" i="5" s="1"/>
  <c r="V1084" i="5"/>
  <c r="V1072" i="5"/>
  <c r="V1052" i="5"/>
  <c r="H1052" i="5" s="1"/>
  <c r="V1016" i="5"/>
  <c r="R1016" i="5" s="1"/>
  <c r="V1012" i="5"/>
  <c r="G1012" i="5" s="1"/>
  <c r="V1008" i="5"/>
  <c r="G1008" i="5" s="1"/>
  <c r="V1004" i="5"/>
  <c r="V996" i="5"/>
  <c r="H996" i="5" s="1"/>
  <c r="V992" i="5"/>
  <c r="V988" i="5"/>
  <c r="V984" i="5"/>
  <c r="G984" i="5" s="1"/>
  <c r="V980" i="5"/>
  <c r="G980" i="5" s="1"/>
  <c r="V972" i="5"/>
  <c r="G972" i="5" s="1"/>
  <c r="V968" i="5"/>
  <c r="R968" i="5" s="1"/>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I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J692" i="5" s="1"/>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E616" i="5" s="1"/>
  <c r="X616" i="5" s="1"/>
  <c r="V612" i="5"/>
  <c r="H612" i="5" s="1"/>
  <c r="V608" i="5"/>
  <c r="R608" i="5" s="1"/>
  <c r="V604" i="5"/>
  <c r="V600" i="5"/>
  <c r="V596" i="5"/>
  <c r="R596" i="5" s="1"/>
  <c r="V592" i="5"/>
  <c r="F592" i="5" s="1"/>
  <c r="V588" i="5"/>
  <c r="J588" i="5" s="1"/>
  <c r="V584" i="5"/>
  <c r="G584" i="5" s="1"/>
  <c r="V580" i="5"/>
  <c r="F580" i="5" s="1"/>
  <c r="V576" i="5"/>
  <c r="J576" i="5" s="1"/>
  <c r="V572" i="5"/>
  <c r="V568" i="5"/>
  <c r="V564" i="5"/>
  <c r="G383" i="5"/>
  <c r="G305" i="5"/>
  <c r="G187" i="5"/>
  <c r="V2491" i="5"/>
  <c r="V2483" i="5"/>
  <c r="V2459" i="5"/>
  <c r="R2459" i="5" s="1"/>
  <c r="V2419" i="5"/>
  <c r="V2411" i="5"/>
  <c r="V2399" i="5"/>
  <c r="V2383" i="5"/>
  <c r="V2367" i="5"/>
  <c r="V2355" i="5"/>
  <c r="H2355" i="5" s="1"/>
  <c r="V2347" i="5"/>
  <c r="V2307" i="5"/>
  <c r="V2291" i="5"/>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H1907" i="5" s="1"/>
  <c r="V1899" i="5"/>
  <c r="G1899" i="5" s="1"/>
  <c r="V1883" i="5"/>
  <c r="V1871" i="5"/>
  <c r="I1871" i="5" s="1"/>
  <c r="V1859" i="5"/>
  <c r="V1847" i="5"/>
  <c r="R1847" i="5" s="1"/>
  <c r="V1843" i="5"/>
  <c r="V1819" i="5"/>
  <c r="V1811" i="5"/>
  <c r="V1807" i="5"/>
  <c r="J1807" i="5" s="1"/>
  <c r="V1799" i="5"/>
  <c r="V1755" i="5"/>
  <c r="V1747" i="5"/>
  <c r="V1743" i="5"/>
  <c r="V1739" i="5"/>
  <c r="V1735" i="5"/>
  <c r="V1723" i="5"/>
  <c r="E1723" i="5" s="1"/>
  <c r="X1723" i="5" s="1"/>
  <c r="V1715" i="5"/>
  <c r="V1695" i="5"/>
  <c r="V1663" i="5"/>
  <c r="V1647" i="5"/>
  <c r="R1647" i="5" s="1"/>
  <c r="V1643" i="5"/>
  <c r="J1643" i="5" s="1"/>
  <c r="V1639" i="5"/>
  <c r="V1583" i="5"/>
  <c r="V1571" i="5"/>
  <c r="V1559" i="5"/>
  <c r="J1559" i="5" s="1"/>
  <c r="V1555" i="5"/>
  <c r="V1535" i="5"/>
  <c r="V1531" i="5"/>
  <c r="H1531" i="5" s="1"/>
  <c r="V1523" i="5"/>
  <c r="E1523" i="5" s="1"/>
  <c r="X1523" i="5" s="1"/>
  <c r="V1519" i="5"/>
  <c r="V1507" i="5"/>
  <c r="F1507" i="5" s="1"/>
  <c r="V1495" i="5"/>
  <c r="V1491" i="5"/>
  <c r="R1491" i="5" s="1"/>
  <c r="V1487" i="5"/>
  <c r="V1475" i="5"/>
  <c r="E1475" i="5" s="1"/>
  <c r="X1475" i="5" s="1"/>
  <c r="V1463" i="5"/>
  <c r="I1463" i="5" s="1"/>
  <c r="V1443" i="5"/>
  <c r="V1419" i="5"/>
  <c r="V1399" i="5"/>
  <c r="V1395" i="5"/>
  <c r="F1395" i="5" s="1"/>
  <c r="V1391" i="5"/>
  <c r="R1391" i="5" s="1"/>
  <c r="V1387" i="5"/>
  <c r="V1383" i="5"/>
  <c r="V1371" i="5"/>
  <c r="I1371" i="5" s="1"/>
  <c r="V1367" i="5"/>
  <c r="E1367" i="5" s="1"/>
  <c r="X1367" i="5" s="1"/>
  <c r="V1363" i="5"/>
  <c r="V1359" i="5"/>
  <c r="V1339" i="5"/>
  <c r="E1339" i="5" s="1"/>
  <c r="X1339" i="5" s="1"/>
  <c r="V1331" i="5"/>
  <c r="F1331" i="5" s="1"/>
  <c r="V1275" i="5"/>
  <c r="V1267" i="5"/>
  <c r="V1259" i="5"/>
  <c r="G1259" i="5" s="1"/>
  <c r="V1243" i="5"/>
  <c r="E1243" i="5" s="1"/>
  <c r="X1243" i="5" s="1"/>
  <c r="V1227" i="5"/>
  <c r="V1219" i="5"/>
  <c r="V1211" i="5"/>
  <c r="I1211" i="5" s="1"/>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V951" i="5"/>
  <c r="E951" i="5" s="1"/>
  <c r="X951" i="5" s="1"/>
  <c r="V947" i="5"/>
  <c r="V943" i="5"/>
  <c r="V939" i="5"/>
  <c r="V935" i="5"/>
  <c r="E935" i="5" s="1"/>
  <c r="X935" i="5" s="1"/>
  <c r="V927" i="5"/>
  <c r="V923" i="5"/>
  <c r="E923" i="5" s="1"/>
  <c r="X923" i="5" s="1"/>
  <c r="V915" i="5"/>
  <c r="G915" i="5" s="1"/>
  <c r="V911" i="5"/>
  <c r="R911" i="5" s="1"/>
  <c r="V907" i="5"/>
  <c r="V903" i="5"/>
  <c r="V899" i="5"/>
  <c r="G899" i="5" s="1"/>
  <c r="V895" i="5"/>
  <c r="V891" i="5"/>
  <c r="J891" i="5" s="1"/>
  <c r="V887" i="5"/>
  <c r="E887" i="5" s="1"/>
  <c r="X887" i="5" s="1"/>
  <c r="V883" i="5"/>
  <c r="V875" i="5"/>
  <c r="V871" i="5"/>
  <c r="J871" i="5" s="1"/>
  <c r="V867" i="5"/>
  <c r="J867" i="5" s="1"/>
  <c r="V859" i="5"/>
  <c r="G859" i="5" s="1"/>
  <c r="V851" i="5"/>
  <c r="V847" i="5"/>
  <c r="V839" i="5"/>
  <c r="R839" i="5" s="1"/>
  <c r="V835" i="5"/>
  <c r="G835" i="5" s="1"/>
  <c r="V831" i="5"/>
  <c r="V827" i="5"/>
  <c r="E827" i="5" s="1"/>
  <c r="X827" i="5" s="1"/>
  <c r="V823" i="5"/>
  <c r="H823" i="5" s="1"/>
  <c r="V819" i="5"/>
  <c r="J819" i="5" s="1"/>
  <c r="V815" i="5"/>
  <c r="V811" i="5"/>
  <c r="J811" i="5" s="1"/>
  <c r="V807" i="5"/>
  <c r="I807" i="5" s="1"/>
  <c r="V799" i="5"/>
  <c r="I799" i="5" s="1"/>
  <c r="V795" i="5"/>
  <c r="V787" i="5"/>
  <c r="G787" i="5" s="1"/>
  <c r="V783" i="5"/>
  <c r="F783" i="5" s="1"/>
  <c r="V779" i="5"/>
  <c r="G779" i="5" s="1"/>
  <c r="V771" i="5"/>
  <c r="V763" i="5"/>
  <c r="H763" i="5" s="1"/>
  <c r="V759" i="5"/>
  <c r="F759" i="5" s="1"/>
  <c r="V743" i="5"/>
  <c r="V719" i="5"/>
  <c r="V715" i="5"/>
  <c r="V707" i="5"/>
  <c r="V695" i="5"/>
  <c r="V691" i="5"/>
  <c r="V687" i="5"/>
  <c r="J687" i="5" s="1"/>
  <c r="V683" i="5"/>
  <c r="G683" i="5" s="1"/>
  <c r="V667" i="5"/>
  <c r="V663" i="5"/>
  <c r="V659" i="5"/>
  <c r="V651" i="5"/>
  <c r="F651" i="5" s="1"/>
  <c r="V647" i="5"/>
  <c r="G647" i="5" s="1"/>
  <c r="V643" i="5"/>
  <c r="V639" i="5"/>
  <c r="V627" i="5"/>
  <c r="J627" i="5" s="1"/>
  <c r="V615" i="5"/>
  <c r="V611" i="5"/>
  <c r="V603" i="5"/>
  <c r="H603" i="5" s="1"/>
  <c r="V599" i="5"/>
  <c r="E599" i="5" s="1"/>
  <c r="X599" i="5" s="1"/>
  <c r="V595" i="5"/>
  <c r="V591" i="5"/>
  <c r="V587" i="5"/>
  <c r="J587" i="5" s="1"/>
  <c r="V583" i="5"/>
  <c r="I583" i="5" s="1"/>
  <c r="V579" i="5"/>
  <c r="I579" i="5" s="1"/>
  <c r="V575" i="5"/>
  <c r="V571" i="5"/>
  <c r="V567" i="5"/>
  <c r="G567" i="5" s="1"/>
  <c r="V563" i="5"/>
  <c r="I563" i="5" s="1"/>
  <c r="G381" i="5"/>
  <c r="V494" i="5"/>
  <c r="I494" i="5" s="1"/>
  <c r="V490" i="5"/>
  <c r="H490" i="5" s="1"/>
  <c r="V458" i="5"/>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I10" i="5" s="1"/>
  <c r="V2482" i="5"/>
  <c r="J2482" i="5" s="1"/>
  <c r="V2350" i="5"/>
  <c r="R2350" i="5" s="1"/>
  <c r="V2334" i="5"/>
  <c r="E2334" i="5" s="1"/>
  <c r="X2334" i="5" s="1"/>
  <c r="V2274" i="5"/>
  <c r="V2006" i="5"/>
  <c r="G2006" i="5" s="1"/>
  <c r="V1986" i="5"/>
  <c r="E1986" i="5" s="1"/>
  <c r="X1986" i="5" s="1"/>
  <c r="V1966" i="5"/>
  <c r="H1966" i="5" s="1"/>
  <c r="V1962" i="5"/>
  <c r="V1958" i="5"/>
  <c r="R1958" i="5" s="1"/>
  <c r="V1926" i="5"/>
  <c r="F1926" i="5" s="1"/>
  <c r="V1922" i="5"/>
  <c r="E1922" i="5" s="1"/>
  <c r="X1922" i="5" s="1"/>
  <c r="V1878" i="5"/>
  <c r="V1866" i="5"/>
  <c r="R1866" i="5" s="1"/>
  <c r="V1838" i="5"/>
  <c r="F1838" i="5" s="1"/>
  <c r="V1826" i="5"/>
  <c r="H1826" i="5" s="1"/>
  <c r="V1790" i="5"/>
  <c r="V1750" i="5"/>
  <c r="I1750" i="5" s="1"/>
  <c r="V1746" i="5"/>
  <c r="J1746" i="5" s="1"/>
  <c r="V1742" i="5"/>
  <c r="G1742" i="5" s="1"/>
  <c r="V1738" i="5"/>
  <c r="V1710" i="5"/>
  <c r="G1710" i="5" s="1"/>
  <c r="V1666" i="5"/>
  <c r="I1666" i="5" s="1"/>
  <c r="V1642" i="5"/>
  <c r="I1642" i="5" s="1"/>
  <c r="V1638" i="5"/>
  <c r="V1590" i="5"/>
  <c r="E1590" i="5" s="1"/>
  <c r="X1590" i="5" s="1"/>
  <c r="V1578" i="5"/>
  <c r="G1578" i="5" s="1"/>
  <c r="V1574" i="5"/>
  <c r="R1574" i="5" s="1"/>
  <c r="V1566" i="5"/>
  <c r="V1558" i="5"/>
  <c r="H1558" i="5" s="1"/>
  <c r="V1526" i="5"/>
  <c r="F1526" i="5" s="1"/>
  <c r="V1518" i="5"/>
  <c r="J1518" i="5" s="1"/>
  <c r="V1506" i="5"/>
  <c r="V1490" i="5"/>
  <c r="R1490" i="5" s="1"/>
  <c r="V1470" i="5"/>
  <c r="E1470" i="5" s="1"/>
  <c r="X1470" i="5" s="1"/>
  <c r="V1466" i="5"/>
  <c r="G1466" i="5" s="1"/>
  <c r="V1442" i="5"/>
  <c r="V1430" i="5"/>
  <c r="G1430" i="5" s="1"/>
  <c r="V1414" i="5"/>
  <c r="H1414" i="5" s="1"/>
  <c r="V1406" i="5"/>
  <c r="G1406" i="5" s="1"/>
  <c r="V1402" i="5"/>
  <c r="V1390" i="5"/>
  <c r="G1390" i="5" s="1"/>
  <c r="V1358" i="5"/>
  <c r="E1358" i="5" s="1"/>
  <c r="X1358" i="5" s="1"/>
  <c r="V1350" i="5"/>
  <c r="F1350" i="5" s="1"/>
  <c r="V1322" i="5"/>
  <c r="V1302" i="5"/>
  <c r="J1302" i="5" s="1"/>
  <c r="V1278" i="5"/>
  <c r="G1278" i="5" s="1"/>
  <c r="V1274" i="5"/>
  <c r="J1274" i="5" s="1"/>
  <c r="V1238" i="5"/>
  <c r="V1230" i="5"/>
  <c r="H1230" i="5" s="1"/>
  <c r="V1210" i="5"/>
  <c r="I1210" i="5" s="1"/>
  <c r="V1174" i="5"/>
  <c r="G1174" i="5" s="1"/>
  <c r="V1150" i="5"/>
  <c r="V1130" i="5"/>
  <c r="E1130" i="5" s="1"/>
  <c r="X1130" i="5" s="1"/>
  <c r="V1090" i="5"/>
  <c r="R1090" i="5" s="1"/>
  <c r="V1046" i="5"/>
  <c r="F1046" i="5" s="1"/>
  <c r="V998" i="5"/>
  <c r="V970" i="5"/>
  <c r="E970" i="5" s="1"/>
  <c r="X970" i="5" s="1"/>
  <c r="V966" i="5"/>
  <c r="F966" i="5" s="1"/>
  <c r="V950" i="5"/>
  <c r="G950" i="5" s="1"/>
  <c r="V946" i="5"/>
  <c r="V930" i="5"/>
  <c r="H930" i="5" s="1"/>
  <c r="V922" i="5"/>
  <c r="J922" i="5" s="1"/>
  <c r="V902" i="5"/>
  <c r="E902" i="5" s="1"/>
  <c r="X902" i="5" s="1"/>
  <c r="V898" i="5"/>
  <c r="V894" i="5"/>
  <c r="R894" i="5" s="1"/>
  <c r="V886" i="5"/>
  <c r="I886" i="5" s="1"/>
  <c r="V878" i="5"/>
  <c r="G878" i="5" s="1"/>
  <c r="V842" i="5"/>
  <c r="V834" i="5"/>
  <c r="R834" i="5" s="1"/>
  <c r="V830" i="5"/>
  <c r="E830" i="5" s="1"/>
  <c r="X830" i="5" s="1"/>
  <c r="V826" i="5"/>
  <c r="I826" i="5" s="1"/>
  <c r="V818" i="5"/>
  <c r="V786" i="5"/>
  <c r="J786" i="5" s="1"/>
  <c r="V778" i="5"/>
  <c r="I778" i="5" s="1"/>
  <c r="V774" i="5"/>
  <c r="I774" i="5" s="1"/>
  <c r="V770" i="5"/>
  <c r="V758" i="5"/>
  <c r="F758" i="5" s="1"/>
  <c r="V754" i="5"/>
  <c r="H754" i="5" s="1"/>
  <c r="V746" i="5"/>
  <c r="J746" i="5" s="1"/>
  <c r="V702" i="5"/>
  <c r="V686" i="5"/>
  <c r="R686" i="5" s="1"/>
  <c r="V670" i="5"/>
  <c r="H670" i="5" s="1"/>
  <c r="V666" i="5"/>
  <c r="E666" i="5" s="1"/>
  <c r="X666" i="5" s="1"/>
  <c r="V662" i="5"/>
  <c r="V654" i="5"/>
  <c r="E654" i="5" s="1"/>
  <c r="X654" i="5" s="1"/>
  <c r="V650" i="5"/>
  <c r="R650" i="5" s="1"/>
  <c r="V630" i="5"/>
  <c r="H630" i="5" s="1"/>
  <c r="V598" i="5"/>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7" i="5"/>
  <c r="I31" i="5"/>
  <c r="F87" i="5"/>
  <c r="F141" i="5"/>
  <c r="R205" i="5"/>
  <c r="I317" i="5"/>
  <c r="I493" i="5"/>
  <c r="I381" i="5"/>
  <c r="I133" i="5"/>
  <c r="I261" i="5"/>
  <c r="I397" i="5"/>
  <c r="H293" i="5"/>
  <c r="F824"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R7"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R471" i="5"/>
  <c r="I471" i="5"/>
  <c r="F471" i="5"/>
  <c r="R439" i="5"/>
  <c r="G439" i="5"/>
  <c r="F439" i="5"/>
  <c r="I439" i="5"/>
  <c r="J439" i="5"/>
  <c r="R403" i="5"/>
  <c r="F403" i="5"/>
  <c r="J403" i="5"/>
  <c r="H403" i="5"/>
  <c r="G371" i="5"/>
  <c r="E371" i="5"/>
  <c r="X371" i="5" s="1"/>
  <c r="J371"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839" i="5"/>
  <c r="I907" i="5"/>
  <c r="H975" i="5"/>
  <c r="J1203" i="5"/>
  <c r="R1315" i="5"/>
  <c r="E995" i="5"/>
  <c r="X995" i="5" s="1"/>
  <c r="G1367" i="5"/>
  <c r="F1367" i="5"/>
  <c r="J1367" i="5"/>
  <c r="I1367" i="5"/>
  <c r="J1331" i="5"/>
  <c r="G1331" i="5"/>
  <c r="I1331" i="5"/>
  <c r="R1323" i="5"/>
  <c r="E1323" i="5"/>
  <c r="X1323" i="5" s="1"/>
  <c r="J1323" i="5"/>
  <c r="H1323" i="5"/>
  <c r="G1323" i="5"/>
  <c r="F1323" i="5"/>
  <c r="I1323" i="5"/>
  <c r="E1275" i="5"/>
  <c r="X1275" i="5" s="1"/>
  <c r="H1275" i="5"/>
  <c r="R1243" i="5"/>
  <c r="I1243" i="5"/>
  <c r="J1243" i="5"/>
  <c r="H1243" i="5"/>
  <c r="G1227" i="5"/>
  <c r="F1227" i="5"/>
  <c r="I1227"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I999" i="5"/>
  <c r="J999" i="5"/>
  <c r="I979" i="5"/>
  <c r="F979" i="5"/>
  <c r="G979" i="5"/>
  <c r="E979" i="5"/>
  <c r="X979" i="5" s="1"/>
  <c r="R979" i="5"/>
  <c r="H979" i="5"/>
  <c r="I963" i="5"/>
  <c r="J963" i="5"/>
  <c r="G963"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I911" i="5"/>
  <c r="H911" i="5"/>
  <c r="G911" i="5"/>
  <c r="J911" i="5"/>
  <c r="E911" i="5"/>
  <c r="X911" i="5" s="1"/>
  <c r="G907" i="5"/>
  <c r="G895" i="5"/>
  <c r="I895" i="5"/>
  <c r="I887" i="5"/>
  <c r="J887" i="5"/>
  <c r="H887" i="5"/>
  <c r="R887" i="5"/>
  <c r="G887" i="5"/>
  <c r="F887" i="5"/>
  <c r="J875" i="5"/>
  <c r="E875" i="5"/>
  <c r="X875" i="5" s="1"/>
  <c r="R875" i="5"/>
  <c r="G867" i="5"/>
  <c r="F867" i="5"/>
  <c r="I867" i="5"/>
  <c r="H867" i="5"/>
  <c r="R867" i="5"/>
  <c r="G863" i="5"/>
  <c r="E863" i="5"/>
  <c r="X863" i="5" s="1"/>
  <c r="I863" i="5"/>
  <c r="H863" i="5"/>
  <c r="F863" i="5"/>
  <c r="J863" i="5"/>
  <c r="G851" i="5"/>
  <c r="H851" i="5"/>
  <c r="I851" i="5"/>
  <c r="H847" i="5"/>
  <c r="F839" i="5"/>
  <c r="J839" i="5"/>
  <c r="I831" i="5"/>
  <c r="J823" i="5"/>
  <c r="R823" i="5"/>
  <c r="G815" i="5"/>
  <c r="I811" i="5"/>
  <c r="R807" i="5"/>
  <c r="R803" i="5"/>
  <c r="G803" i="5"/>
  <c r="E803" i="5"/>
  <c r="X803" i="5" s="1"/>
  <c r="F803" i="5"/>
  <c r="H803" i="5"/>
  <c r="I803" i="5"/>
  <c r="G795" i="5"/>
  <c r="J795" i="5"/>
  <c r="I795" i="5"/>
  <c r="H787" i="5"/>
  <c r="G783" i="5"/>
  <c r="R783"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F691" i="5"/>
  <c r="H691" i="5"/>
  <c r="R683" i="5"/>
  <c r="I683" i="5"/>
  <c r="E683" i="5"/>
  <c r="X683" i="5" s="1"/>
  <c r="J683" i="5"/>
  <c r="F683" i="5"/>
  <c r="G671" i="5"/>
  <c r="J671" i="5"/>
  <c r="I671" i="5"/>
  <c r="E671" i="5"/>
  <c r="X671" i="5" s="1"/>
  <c r="H671" i="5"/>
  <c r="F671" i="5"/>
  <c r="R671" i="5"/>
  <c r="F663" i="5"/>
  <c r="J663" i="5"/>
  <c r="E651" i="5"/>
  <c r="X651" i="5" s="1"/>
  <c r="G651" i="5"/>
  <c r="J651" i="5"/>
  <c r="R651" i="5"/>
  <c r="H651" i="5"/>
  <c r="F643" i="5"/>
  <c r="R643" i="5"/>
  <c r="G643" i="5"/>
  <c r="E639" i="5"/>
  <c r="X639" i="5" s="1"/>
  <c r="R631" i="5"/>
  <c r="F631" i="5"/>
  <c r="I631" i="5"/>
  <c r="E631" i="5"/>
  <c r="X631" i="5" s="1"/>
  <c r="H631" i="5"/>
  <c r="J631" i="5"/>
  <c r="I627" i="5"/>
  <c r="G627" i="5"/>
  <c r="I619" i="5"/>
  <c r="J619" i="5"/>
  <c r="E619" i="5"/>
  <c r="X619" i="5" s="1"/>
  <c r="R619" i="5"/>
  <c r="G619" i="5"/>
  <c r="H619" i="5"/>
  <c r="F619" i="5"/>
  <c r="J611" i="5"/>
  <c r="F607" i="5"/>
  <c r="R607" i="5"/>
  <c r="H607" i="5"/>
  <c r="E607" i="5"/>
  <c r="X607" i="5" s="1"/>
  <c r="G599" i="5"/>
  <c r="I599" i="5"/>
  <c r="F599" i="5"/>
  <c r="H599" i="5"/>
  <c r="R599" i="5"/>
  <c r="E591" i="5"/>
  <c r="X591" i="5" s="1"/>
  <c r="G591" i="5"/>
  <c r="F583" i="5"/>
  <c r="E583" i="5"/>
  <c r="X583" i="5" s="1"/>
  <c r="G583" i="5"/>
  <c r="H583" i="5"/>
  <c r="J583" i="5"/>
  <c r="F575" i="5"/>
  <c r="J575" i="5"/>
  <c r="F567" i="5"/>
  <c r="I567" i="5"/>
  <c r="R567" i="5"/>
  <c r="H567" i="5"/>
  <c r="E567" i="5"/>
  <c r="X567" i="5" s="1"/>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X5" i="5"/>
  <c r="R5" i="5"/>
  <c r="F1243" i="5"/>
  <c r="I283" i="5"/>
  <c r="E975" i="5"/>
  <c r="X975" i="5" s="1"/>
  <c r="R1367" i="5"/>
  <c r="E807" i="5"/>
  <c r="X807" i="5" s="1"/>
  <c r="H967" i="5"/>
  <c r="F267" i="5"/>
  <c r="R907" i="5"/>
  <c r="I927" i="5"/>
  <c r="H535" i="5"/>
  <c r="G711" i="5"/>
  <c r="H775" i="5"/>
  <c r="R735" i="5"/>
  <c r="I607"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F339" i="5"/>
  <c r="I371" i="5"/>
  <c r="I411" i="5"/>
  <c r="J455" i="5"/>
  <c r="R575" i="5"/>
  <c r="R611" i="5"/>
  <c r="H663" i="5"/>
  <c r="R707" i="5"/>
  <c r="I771" i="5"/>
  <c r="I783" i="5"/>
  <c r="I823" i="5"/>
  <c r="F823" i="5"/>
  <c r="F831" i="5"/>
  <c r="E839" i="5"/>
  <c r="X839" i="5" s="1"/>
  <c r="I935" i="5"/>
  <c r="E1331" i="5"/>
  <c r="X1331" i="5" s="1"/>
  <c r="G403" i="5"/>
  <c r="R995" i="5"/>
  <c r="F315" i="5"/>
  <c r="R967" i="5"/>
  <c r="J895" i="5"/>
  <c r="J519" i="5"/>
  <c r="R927" i="5"/>
  <c r="H53" i="5"/>
  <c r="R703" i="5"/>
  <c r="I21" i="5"/>
  <c r="I61" i="5"/>
  <c r="J171" i="5"/>
  <c r="I403" i="5"/>
  <c r="J567" i="5"/>
  <c r="I651" i="5"/>
  <c r="F911" i="5"/>
  <c r="J931" i="5"/>
  <c r="E947" i="5"/>
  <c r="X947" i="5" s="1"/>
  <c r="J1075" i="5"/>
  <c r="G1243" i="5"/>
  <c r="E1315" i="5"/>
  <c r="X1315" i="5" s="1"/>
  <c r="H1367"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H980" i="5"/>
  <c r="J980" i="5"/>
  <c r="R980" i="5"/>
  <c r="E980" i="5"/>
  <c r="X980" i="5" s="1"/>
  <c r="F980" i="5"/>
  <c r="H976" i="5"/>
  <c r="R976" i="5"/>
  <c r="J976" i="5"/>
  <c r="E976" i="5"/>
  <c r="X976" i="5" s="1"/>
  <c r="F976" i="5"/>
  <c r="G976"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F692" i="5"/>
  <c r="H684" i="5"/>
  <c r="R684" i="5"/>
  <c r="J684" i="5"/>
  <c r="F684" i="5"/>
  <c r="F668" i="5"/>
  <c r="I668" i="5"/>
  <c r="H668" i="5"/>
  <c r="J668" i="5"/>
  <c r="E668" i="5"/>
  <c r="X668" i="5" s="1"/>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G7" i="5"/>
  <c r="E7" i="5"/>
  <c r="X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G748" i="5"/>
  <c r="J756" i="5"/>
  <c r="G776" i="5"/>
  <c r="E784" i="5"/>
  <c r="X784" i="5" s="1"/>
  <c r="F808" i="5"/>
  <c r="F844" i="5"/>
  <c r="E884" i="5"/>
  <c r="X884" i="5" s="1"/>
  <c r="I976" i="5"/>
  <c r="I1184" i="5"/>
  <c r="I1272" i="5"/>
  <c r="I960"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I936" i="5"/>
  <c r="F936" i="5"/>
  <c r="H936" i="5"/>
  <c r="G936" i="5"/>
  <c r="J936" i="5"/>
  <c r="E936" i="5"/>
  <c r="X936" i="5" s="1"/>
  <c r="G928" i="5"/>
  <c r="I920" i="5"/>
  <c r="F920" i="5"/>
  <c r="H920" i="5"/>
  <c r="R912" i="5"/>
  <c r="I912" i="5"/>
  <c r="J904" i="5"/>
  <c r="R904" i="5"/>
  <c r="F904" i="5"/>
  <c r="I904" i="5"/>
  <c r="H904" i="5"/>
  <c r="H896" i="5"/>
  <c r="G896" i="5"/>
  <c r="J896" i="5"/>
  <c r="R896" i="5"/>
  <c r="I896" i="5"/>
  <c r="F896" i="5"/>
  <c r="G888" i="5"/>
  <c r="G880" i="5"/>
  <c r="F880" i="5"/>
  <c r="I880" i="5"/>
  <c r="H880" i="5"/>
  <c r="J880" i="5"/>
  <c r="E880" i="5"/>
  <c r="X880" i="5" s="1"/>
  <c r="H872" i="5"/>
  <c r="E872" i="5"/>
  <c r="X872" i="5" s="1"/>
  <c r="J872" i="5"/>
  <c r="G872" i="5"/>
  <c r="I872" i="5"/>
  <c r="R872" i="5"/>
  <c r="H856" i="5"/>
  <c r="F856" i="5"/>
  <c r="J856" i="5"/>
  <c r="E856" i="5"/>
  <c r="X856" i="5" s="1"/>
  <c r="I856" i="5"/>
  <c r="G856" i="5"/>
  <c r="R848" i="5"/>
  <c r="E848" i="5"/>
  <c r="X848" i="5" s="1"/>
  <c r="I848" i="5"/>
  <c r="I840" i="5"/>
  <c r="G840" i="5"/>
  <c r="F840" i="5"/>
  <c r="R840" i="5"/>
  <c r="J840" i="5"/>
  <c r="E840" i="5"/>
  <c r="X840" i="5" s="1"/>
  <c r="H840" i="5"/>
  <c r="H824" i="5"/>
  <c r="G824" i="5"/>
  <c r="J824" i="5"/>
  <c r="E824" i="5"/>
  <c r="X824" i="5" s="1"/>
  <c r="R820" i="5"/>
  <c r="I820" i="5"/>
  <c r="H820" i="5"/>
  <c r="J820" i="5"/>
  <c r="R812" i="5"/>
  <c r="J804" i="5"/>
  <c r="F804" i="5"/>
  <c r="I804" i="5"/>
  <c r="E804" i="5"/>
  <c r="X804" i="5" s="1"/>
  <c r="H804" i="5"/>
  <c r="J796" i="5"/>
  <c r="I796" i="5"/>
  <c r="H788" i="5"/>
  <c r="E780" i="5"/>
  <c r="X780" i="5" s="1"/>
  <c r="J780" i="5"/>
  <c r="I780" i="5"/>
  <c r="G780" i="5"/>
  <c r="H772" i="5"/>
  <c r="G772" i="5"/>
  <c r="J772" i="5"/>
  <c r="F772" i="5"/>
  <c r="I772" i="5"/>
  <c r="R772" i="5"/>
  <c r="E768" i="5"/>
  <c r="X768" i="5" s="1"/>
  <c r="G768" i="5"/>
  <c r="H768" i="5"/>
  <c r="F768" i="5"/>
  <c r="R768" i="5"/>
  <c r="J760" i="5"/>
  <c r="R752" i="5"/>
  <c r="J752" i="5"/>
  <c r="E752" i="5"/>
  <c r="X752" i="5" s="1"/>
  <c r="I752" i="5"/>
  <c r="R744" i="5"/>
  <c r="G744" i="5"/>
  <c r="J744" i="5"/>
  <c r="E736" i="5"/>
  <c r="X736" i="5" s="1"/>
  <c r="J736" i="5"/>
  <c r="F736" i="5"/>
  <c r="R736" i="5"/>
  <c r="G736" i="5"/>
  <c r="I736" i="5"/>
  <c r="E728" i="5"/>
  <c r="X728" i="5" s="1"/>
  <c r="F728" i="5"/>
  <c r="H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I640" i="5"/>
  <c r="G632" i="5"/>
  <c r="F632" i="5"/>
  <c r="E632" i="5"/>
  <c r="X632" i="5" s="1"/>
  <c r="R632" i="5"/>
  <c r="J632" i="5"/>
  <c r="I632" i="5"/>
  <c r="F624" i="5"/>
  <c r="J624" i="5"/>
  <c r="I624" i="5"/>
  <c r="G624" i="5"/>
  <c r="F616" i="5"/>
  <c r="I608" i="5"/>
  <c r="J608" i="5"/>
  <c r="H608" i="5"/>
  <c r="F608" i="5"/>
  <c r="G608" i="5"/>
  <c r="F600" i="5"/>
  <c r="E592" i="5"/>
  <c r="X592" i="5" s="1"/>
  <c r="G592" i="5"/>
  <c r="I592" i="5"/>
  <c r="J592" i="5"/>
  <c r="J584" i="5"/>
  <c r="I576" i="5"/>
  <c r="H576" i="5"/>
  <c r="F576" i="5"/>
  <c r="E576" i="5"/>
  <c r="X576" i="5" s="1"/>
  <c r="R576" i="5"/>
  <c r="F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F417" i="5"/>
  <c r="H47" i="5"/>
  <c r="E507" i="5"/>
  <c r="X507" i="5" s="1"/>
  <c r="G533" i="5"/>
  <c r="J261" i="5"/>
  <c r="F7" i="5"/>
  <c r="I505" i="5"/>
  <c r="E229" i="5"/>
  <c r="X229" i="5" s="1"/>
  <c r="R349" i="5"/>
  <c r="F381" i="5"/>
  <c r="E555" i="5"/>
  <c r="X555" i="5" s="1"/>
  <c r="J523" i="5"/>
  <c r="R557" i="5"/>
  <c r="I497" i="5"/>
  <c r="I427" i="5"/>
  <c r="G221" i="5"/>
  <c r="E481" i="5"/>
  <c r="X481" i="5" s="1"/>
  <c r="R457" i="5"/>
  <c r="R293" i="5"/>
  <c r="E157" i="5"/>
  <c r="X157" i="5" s="1"/>
  <c r="H7" i="5"/>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25" i="5"/>
  <c r="X425" i="5" s="1"/>
  <c r="F63" i="5"/>
  <c r="H509" i="5"/>
  <c r="R213" i="5"/>
  <c r="F457" i="5"/>
  <c r="H437" i="5"/>
  <c r="I221" i="5"/>
  <c r="R181" i="5"/>
  <c r="G523" i="5"/>
  <c r="F197" i="5"/>
  <c r="E39" i="5"/>
  <c r="X39" i="5" s="1"/>
  <c r="R71" i="5"/>
  <c r="R101" i="5"/>
  <c r="H125" i="5"/>
  <c r="J133" i="5"/>
  <c r="I189" i="5"/>
  <c r="J189" i="5"/>
  <c r="R253" i="5"/>
  <c r="I285" i="5"/>
  <c r="I341" i="5"/>
  <c r="J365" i="5"/>
  <c r="H373" i="5"/>
  <c r="R443" i="5"/>
  <c r="I459" i="5"/>
  <c r="R461" i="5"/>
  <c r="I475" i="5"/>
  <c r="F505" i="5"/>
  <c r="G539" i="5"/>
  <c r="E1956" i="5"/>
  <c r="X1956" i="5" s="1"/>
  <c r="I1956" i="5"/>
  <c r="E1052" i="5"/>
  <c r="X1052" i="5" s="1"/>
  <c r="I1556" i="5"/>
  <c r="E1564" i="5"/>
  <c r="X1564" i="5" s="1"/>
  <c r="E1684" i="5"/>
  <c r="X1684" i="5" s="1"/>
  <c r="J1900" i="5"/>
  <c r="R1916" i="5"/>
  <c r="R1956" i="5"/>
  <c r="F1444" i="5"/>
  <c r="F1532" i="5"/>
  <c r="F1692" i="5"/>
  <c r="E505" i="5"/>
  <c r="X505" i="5" s="1"/>
  <c r="J285" i="5"/>
  <c r="R437" i="5"/>
  <c r="J457" i="5"/>
  <c r="G509" i="5"/>
  <c r="H325" i="5"/>
  <c r="G1248" i="5"/>
  <c r="H181" i="5"/>
  <c r="G213" i="5"/>
  <c r="I245" i="5"/>
  <c r="I441" i="5"/>
  <c r="H457" i="5"/>
  <c r="G481" i="5"/>
  <c r="R553" i="5"/>
  <c r="R1064" i="5"/>
  <c r="R1180" i="5"/>
  <c r="G1336" i="5"/>
  <c r="E692" i="5"/>
  <c r="X692" i="5" s="1"/>
  <c r="F960" i="5"/>
  <c r="G660" i="5"/>
  <c r="G820" i="5"/>
  <c r="E920" i="5"/>
  <c r="X920" i="5" s="1"/>
  <c r="F776" i="5"/>
  <c r="R800" i="5"/>
  <c r="I664" i="5"/>
  <c r="I684" i="5"/>
  <c r="J768" i="5"/>
  <c r="E836" i="5"/>
  <c r="X836" i="5" s="1"/>
  <c r="H632" i="5"/>
  <c r="H848" i="5"/>
  <c r="I732" i="5"/>
  <c r="J672" i="5"/>
  <c r="J1000" i="5"/>
  <c r="F1004" i="5"/>
  <c r="H752" i="5"/>
  <c r="H708" i="5"/>
  <c r="G912" i="5"/>
  <c r="I523" i="5"/>
  <c r="R964" i="5"/>
  <c r="I1016" i="5"/>
  <c r="R804" i="5"/>
  <c r="H664" i="5"/>
  <c r="H94" i="5"/>
  <c r="G564" i="5"/>
  <c r="E572" i="5"/>
  <c r="X572" i="5" s="1"/>
  <c r="J580" i="5"/>
  <c r="H592" i="5"/>
  <c r="G612" i="5"/>
  <c r="F628" i="5"/>
  <c r="F648" i="5"/>
  <c r="E660" i="5"/>
  <c r="X660" i="5" s="1"/>
  <c r="E672" i="5"/>
  <c r="X672" i="5" s="1"/>
  <c r="F688" i="5"/>
  <c r="H700" i="5"/>
  <c r="G732" i="5"/>
  <c r="E748" i="5"/>
  <c r="X748" i="5" s="1"/>
  <c r="I756" i="5"/>
  <c r="E772" i="5"/>
  <c r="X772" i="5" s="1"/>
  <c r="H784" i="5"/>
  <c r="I792" i="5"/>
  <c r="I808" i="5"/>
  <c r="E820" i="5"/>
  <c r="X820" i="5" s="1"/>
  <c r="G836" i="5"/>
  <c r="E868" i="5"/>
  <c r="X868" i="5" s="1"/>
  <c r="R880" i="5"/>
  <c r="F912" i="5"/>
  <c r="F928" i="5"/>
  <c r="I956" i="5"/>
  <c r="G1004" i="5"/>
  <c r="G620" i="5"/>
  <c r="G1352" i="5"/>
  <c r="G804" i="5"/>
  <c r="E1800" i="5"/>
  <c r="X1800" i="5" s="1"/>
  <c r="H1888" i="5"/>
  <c r="E1504" i="5"/>
  <c r="X1504" i="5" s="1"/>
  <c r="I1304" i="5"/>
  <c r="J1280" i="5"/>
  <c r="F1996"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J1356" i="5"/>
  <c r="R1091" i="5"/>
  <c r="E1179" i="5"/>
  <c r="X1179" i="5" s="1"/>
  <c r="H1179" i="5"/>
  <c r="J1851" i="5"/>
  <c r="J1995" i="5"/>
  <c r="I2199" i="5"/>
  <c r="H1654" i="5"/>
  <c r="R2151" i="5"/>
  <c r="H2328"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G1556"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J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E158" i="5"/>
  <c r="X158" i="5" s="1"/>
  <c r="E150" i="5"/>
  <c r="X150" i="5" s="1"/>
  <c r="J150" i="5"/>
  <c r="G150" i="5"/>
  <c r="I150" i="5"/>
  <c r="H150" i="5"/>
  <c r="R150" i="5"/>
  <c r="H144" i="5"/>
  <c r="I144" i="5"/>
  <c r="I134" i="5"/>
  <c r="J134" i="5"/>
  <c r="H134" i="5"/>
  <c r="F134" i="5"/>
  <c r="R134" i="5"/>
  <c r="I58" i="5"/>
  <c r="H58" i="5"/>
  <c r="E58" i="5"/>
  <c r="X58" i="5" s="1"/>
  <c r="G58" i="5"/>
  <c r="R2354" i="5"/>
  <c r="R2466"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H1402"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F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F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I898" i="5"/>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J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E1790" i="5"/>
  <c r="X1790" i="5" s="1"/>
  <c r="R1790" i="5"/>
  <c r="F1790" i="5"/>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G598" i="5"/>
  <c r="J598" i="5"/>
  <c r="H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H10" i="5"/>
  <c r="G10" i="5"/>
  <c r="F10" i="5"/>
  <c r="R10" i="5"/>
  <c r="E10" i="5"/>
  <c r="X10" i="5" s="1"/>
  <c r="J10" i="5"/>
  <c r="H8" i="5"/>
  <c r="R8" i="5"/>
  <c r="E8" i="5"/>
  <c r="X8" i="5" s="1"/>
  <c r="I8" i="5"/>
  <c r="F8" i="5"/>
  <c r="J8" i="5"/>
  <c r="G8" i="5"/>
  <c r="X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S6" i="5"/>
  <c r="T5" i="5"/>
  <c r="S5" i="5"/>
  <c r="C9" i="6" l="1"/>
  <c r="B33" i="6"/>
  <c r="C12" i="6"/>
  <c r="C13" i="6"/>
  <c r="C11" i="6"/>
  <c r="C10" i="6"/>
  <c r="C4" i="6"/>
  <c r="C8" i="6"/>
  <c r="C7" i="6"/>
  <c r="C5" i="6"/>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158" i="5"/>
  <c r="F158" i="5"/>
  <c r="H158" i="5"/>
  <c r="R158" i="5"/>
  <c r="I158" i="5"/>
  <c r="G158"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20" i="6"/>
  <c r="H20" i="6" s="1"/>
  <c r="B25" i="6"/>
  <c r="F25" i="6"/>
  <c r="B40" i="6"/>
  <c r="F26" i="6"/>
  <c r="F36" i="6" s="1"/>
  <c r="B30" i="6"/>
  <c r="F41" i="6"/>
  <c r="B41" i="6"/>
  <c r="G41" i="6" s="1"/>
  <c r="H41" i="6" s="1"/>
  <c r="F63" i="6"/>
  <c r="G21" i="6"/>
  <c r="H21" i="6" s="1"/>
  <c r="B26" i="6"/>
  <c r="B36" i="6"/>
  <c r="B46" i="6"/>
  <c r="G46" i="6" s="1"/>
  <c r="G31" i="6"/>
  <c r="H22" i="6"/>
  <c r="D22" i="6" s="1"/>
  <c r="G47" i="6"/>
  <c r="G42" i="6"/>
  <c r="G40" i="6"/>
  <c r="G26" i="6"/>
  <c r="H26" i="6" s="1"/>
  <c r="C26" i="6" s="1"/>
  <c r="K65" i="6"/>
  <c r="C65" i="6" s="1"/>
  <c r="G27" i="6"/>
  <c r="G32" i="6"/>
  <c r="G45" i="6"/>
  <c r="G43" i="6"/>
  <c r="G38" i="6"/>
  <c r="G35" i="6"/>
  <c r="G28" i="6"/>
  <c r="G33" i="6"/>
  <c r="G37" i="6"/>
  <c r="G25" i="6"/>
  <c r="G30"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36" i="6" l="1"/>
  <c r="C36" i="6" s="1"/>
  <c r="H25" i="6"/>
  <c r="D20" i="6"/>
  <c r="K62" i="6"/>
  <c r="C62" i="6" s="1"/>
  <c r="F45" i="6"/>
  <c r="H45" i="6" s="1"/>
  <c r="F62" i="6"/>
  <c r="B2" i="6" s="1"/>
  <c r="F40" i="6"/>
  <c r="F35" i="6"/>
  <c r="F30" i="6"/>
  <c r="H30" i="6" s="1"/>
  <c r="H35" i="6"/>
  <c r="D35" i="6" s="1"/>
  <c r="H40" i="6"/>
  <c r="D40" i="6" s="1"/>
  <c r="H31" i="6"/>
  <c r="D31" i="6" s="1"/>
  <c r="F46" i="6"/>
  <c r="H46" i="6" s="1"/>
  <c r="F31" i="6"/>
  <c r="C20" i="6"/>
  <c r="D21" i="6"/>
  <c r="C21" i="6"/>
  <c r="K63" i="6"/>
  <c r="D26" i="6"/>
  <c r="H32" i="6"/>
  <c r="C32" i="6" s="1"/>
  <c r="C22" i="6"/>
  <c r="C35" i="6"/>
  <c r="C41" i="6"/>
  <c r="D41" i="6"/>
  <c r="F38" i="6"/>
  <c r="H38" i="6" s="1"/>
  <c r="F43" i="6"/>
  <c r="H43" i="6" s="1"/>
  <c r="H28" i="6"/>
  <c r="F65" i="6"/>
  <c r="F33" i="6"/>
  <c r="H33" i="6" s="1"/>
  <c r="F48" i="6"/>
  <c r="H48" i="6" s="1"/>
  <c r="D36" i="6"/>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D32" i="6" l="1"/>
  <c r="D25" i="6"/>
  <c r="C25"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H64" i="6" l="1"/>
  <c r="D64" i="6" s="1"/>
  <c r="C64" i="6"/>
  <c r="C63" i="6"/>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<sst xmlns="http://schemas.openxmlformats.org/spreadsheetml/2006/main" count="21659" uniqueCount="15444">
  <si>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</si>
  <si>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</si>
  <si>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</si>
  <si>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</si>
  <si>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</si>
  <si>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</si>
  <si>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</si>
  <si>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</si>
  <si>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</si>
  <si>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</si>
  <si>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</si>
  <si>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</si>
  <si>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</si>
  <si>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</si>
  <si>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</si>
  <si>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</si>
  <si>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</si>
  <si>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</si>
  <si>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</si>
  <si>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</si>
  <si>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</si>
  <si>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</si>
  <si>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</si>
  <si>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</si>
  <si>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</si>
  <si>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</si>
  <si>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</si>
  <si>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</si>
  <si>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</si>
  <si>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</si>
  <si>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</si>
  <si>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</si>
  <si>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</si>
  <si>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</si>
  <si>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</si>
  <si>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</si>
  <si>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</si>
  <si>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</si>
  <si>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</si>
  <si>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</si>
  <si>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</si>
  <si>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</si>
  <si>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</si>
  <si>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</si>
  <si>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</si>
  <si>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</si>
  <si>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</si>
  <si>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</si>
  <si>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</si>
  <si>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</si>
  <si>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</si>
  <si>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</si>
  <si>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</si>
  <si>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</si>
  <si>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</si>
  <si>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</si>
  <si>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</si>
  <si>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</si>
  <si>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</si>
  <si>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</si>
  <si>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</si>
  <si>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</si>
  <si>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</si>
  <si>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</si>
  <si>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</si>
  <si>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</si>
  <si>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</si>
  <si>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</si>
  <si>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</si>
  <si>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</si>
  <si>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</si>
  <si>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</si>
  <si>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</si>
  <si>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</si>
  <si>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</si>
  <si>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</si>
  <si>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</si>
  <si>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</si>
  <si>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</si>
  <si>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</si>
  <si>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</si>
  <si>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</si>
  <si>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</si>
  <si>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</si>
  <si>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</si>
  <si>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</si>
  <si>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</si>
  <si>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</si>
  <si>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</si>
  <si>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</si>
  <si>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</si>
  <si>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</si>
  <si>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</si>
  <si>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</si>
  <si>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</si>
  <si>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</si>
  <si>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</si>
  <si>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</si>
  <si>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</si>
  <si>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</si>
  <si>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</si>
  <si>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</si>
  <si>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</si>
  <si>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</si>
  <si>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</si>
  <si>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</si>
  <si>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</si>
  <si>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</si>
  <si>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</si>
  <si>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</si>
  <si>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</si>
  <si>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</si>
  <si>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</si>
  <si>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</si>
  <si>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</si>
  <si>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</si>
  <si>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</si>
  <si>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</si>
  <si>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</si>
  <si>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</si>
  <si>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</si>
  <si>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</si>
  <si>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</si>
  <si>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</si>
  <si>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</si>
  <si>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</si>
  <si>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</si>
  <si>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</si>
  <si>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</si>
  <si>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</si>
  <si>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</si>
  <si>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</si>
  <si>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</si>
  <si>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</si>
  <si>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</si>
  <si>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</si>
  <si>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</si>
  <si>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</si>
  <si>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</si>
  <si>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</si>
  <si>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</si>
  <si>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</si>
  <si>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</si>
  <si>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</si>
  <si>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</si>
  <si>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</si>
  <si>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</si>
  <si>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</si>
  <si>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</si>
  <si>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</si>
  <si>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</si>
  <si>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</si>
  <si>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</si>
  <si>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</si>
  <si>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</si>
  <si>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</si>
  <si>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</si>
  <si>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</si>
  <si>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</si>
  <si>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</si>
  <si>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</si>
  <si>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</si>
  <si>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</si>
  <si>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</si>
  <si>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</si>
  <si>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</si>
  <si>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</si>
  <si>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</si>
  <si>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</si>
  <si>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</si>
  <si>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</si>
  <si>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</si>
  <si>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</si>
  <si>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</si>
  <si>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</si>
  <si>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</si>
  <si>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</si>
  <si>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</si>
  <si>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</si>
  <si>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</si>
  <si>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</si>
  <si>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</si>
  <si>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</si>
  <si>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</si>
  <si>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</si>
  <si>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</si>
  <si>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</si>
  <si>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</si>
  <si>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</si>
  <si>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</si>
  <si>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</si>
  <si>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</si>
  <si>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</si>
  <si>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</si>
  <si>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</si>
  <si>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</si>
  <si>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</si>
  <si>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</si>
  <si>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</si>
  <si>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</si>
  <si>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</si>
  <si>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</si>
  <si>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</si>
  <si>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</si>
  <si>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</si>
  <si>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</si>
  <si>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</si>
  <si>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</si>
  <si>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</si>
  <si>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</si>
  <si>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</si>
  <si>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</si>
  <si>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</si>
  <si>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</si>
  <si>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</si>
  <si>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</si>
  <si>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</si>
  <si>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</si>
  <si>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</si>
  <si>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</si>
  <si>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</si>
  <si>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</si>
  <si>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</si>
  <si>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</si>
  <si>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</si>
  <si>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</si>
  <si>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</si>
  <si>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</si>
  <si>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</si>
  <si>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</si>
  <si>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</si>
  <si>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</si>
  <si>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</si>
  <si>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</si>
  <si>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</si>
  <si>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</si>
  <si>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</si>
  <si>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</si>
  <si>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</si>
  <si>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</si>
  <si>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</si>
  <si>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</si>
  <si>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</si>
  <si>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</si>
  <si>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</si>
  <si>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</si>
  <si>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</si>
  <si>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</si>
  <si>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</si>
  <si>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</si>
  <si>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</si>
  <si>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</si>
  <si>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</si>
  <si>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</si>
  <si>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</si>
  <si>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</si>
  <si>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</si>
  <si>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</si>
  <si>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</si>
  <si>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</si>
  <si>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</si>
  <si>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</si>
  <si>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</si>
  <si>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</si>
  <si>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</si>
  <si>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</si>
  <si>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</si>
  <si>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</si>
  <si>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</si>
  <si>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</si>
  <si>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</si>
  <si>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</si>
  <si>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</si>
  <si>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</si>
  <si>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</si>
  <si>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</si>
  <si>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</si>
  <si>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</si>
  <si>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</si>
  <si>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</si>
  <si>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</si>
  <si>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</si>
  <si>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</si>
  <si>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</si>
  <si>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</si>
  <si>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</si>
  <si>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</si>
  <si>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</si>
  <si>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</si>
  <si>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</si>
  <si>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</si>
  <si>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</si>
  <si>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</si>
  <si>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</si>
  <si>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</si>
  <si>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</si>
  <si>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</si>
  <si>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</si>
  <si>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</si>
  <si>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</si>
  <si>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</si>
  <si>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</si>
  <si>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</si>
  <si>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</si>
  <si>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</si>
  <si>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</si>
  <si>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</si>
  <si>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</si>
  <si>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</si>
  <si>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</si>
  <si>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</si>
  <si>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</si>
  <si>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</si>
  <si>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</si>
  <si>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</si>
  <si>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</si>
  <si>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</si>
  <si>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</si>
  <si>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</si>
  <si>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</si>
  <si>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</si>
  <si>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</si>
  <si>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</si>
  <si>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</si>
  <si>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</si>
  <si>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</si>
  <si>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</si>
  <si>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</si>
  <si>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</si>
  <si>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</si>
  <si>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</si>
  <si>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</si>
  <si>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</si>
  <si>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</si>
  <si>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</si>
  <si>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</si>
  <si>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</si>
  <si>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</si>
  <si>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</si>
  <si>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</si>
  <si>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</si>
  <si>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</si>
  <si>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</si>
  <si>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</si>
  <si>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</si>
  <si>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</si>
  <si>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</si>
  <si>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</si>
  <si>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</si>
  <si>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</si>
  <si>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</si>
  <si>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</si>
  <si>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</si>
  <si>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</si>
  <si>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</si>
  <si>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</si>
  <si>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</si>
  <si>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</si>
  <si>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</si>
  <si>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</si>
  <si>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</si>
  <si>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</si>
  <si>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</si>
  <si>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</si>
  <si>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</si>
  <si>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</si>
  <si>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</si>
  <si>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</si>
  <si>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</si>
  <si>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</si>
  <si>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</si>
  <si>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</si>
  <si>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</si>
  <si>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</si>
  <si>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</si>
  <si>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</si>
  <si>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</si>
  <si>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</si>
  <si>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</si>
  <si>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</si>
  <si>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</si>
  <si>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</si>
  <si>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</si>
  <si>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</si>
  <si>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</si>
  <si>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</si>
  <si>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</si>
  <si>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</si>
  <si>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</si>
  <si>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</si>
  <si>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</si>
  <si>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</si>
  <si>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</si>
  <si>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</si>
  <si>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</si>
  <si>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</si>
  <si>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</si>
  <si>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</si>
  <si>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</si>
  <si>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</si>
  <si>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</si>
  <si>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</si>
  <si>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</si>
  <si>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</si>
  <si>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</si>
  <si>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</si>
  <si>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</si>
  <si>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</si>
  <si>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</si>
  <si>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</si>
  <si>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</si>
  <si>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</si>
  <si>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</si>
  <si>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</si>
  <si>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</si>
  <si>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</si>
  <si>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</si>
  <si>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</si>
  <si>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</si>
  <si>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</si>
  <si>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</si>
  <si>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</si>
  <si>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</si>
  <si>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</si>
  <si>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</si>
  <si>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</si>
  <si>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</si>
  <si>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</si>
  <si>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</si>
  <si>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</si>
  <si>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</si>
  <si>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</si>
  <si>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</si>
  <si>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</si>
  <si>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</si>
  <si>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</si>
  <si>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</si>
  <si>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</si>
  <si>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</si>
  <si>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</si>
  <si>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</si>
  <si>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</si>
  <si>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</si>
  <si>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</si>
  <si>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</si>
  <si>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</si>
  <si>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</si>
  <si>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</si>
  <si>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</si>
  <si>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</si>
  <si>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</si>
  <si>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</si>
  <si>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</si>
  <si>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</si>
  <si>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</si>
  <si>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</si>
  <si>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</si>
  <si>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</si>
  <si>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</si>
  <si>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</si>
  <si>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</si>
  <si>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</si>
  <si>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</si>
  <si>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</si>
  <si>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</si>
  <si>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</si>
  <si>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</si>
  <si>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</si>
  <si>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</si>
  <si>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</si>
  <si>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</si>
  <si>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</si>
  <si>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</si>
  <si>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</si>
  <si>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</si>
  <si>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</si>
  <si>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</si>
  <si>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</si>
  <si>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</si>
  <si>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</si>
  <si>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</si>
  <si>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</si>
  <si>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</si>
  <si>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</si>
  <si>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</si>
  <si>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</si>
  <si>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</si>
  <si>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</si>
  <si>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</si>
  <si>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</si>
  <si>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</si>
  <si>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</si>
  <si>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</si>
  <si>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</si>
  <si>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</si>
  <si>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</si>
  <si>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</si>
  <si>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</si>
  <si>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</si>
  <si>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</si>
  <si>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</si>
  <si>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</si>
  <si>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</si>
  <si>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</si>
  <si>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</si>
  <si>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</si>
  <si>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</si>
  <si>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</si>
  <si>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</si>
  <si>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</si>
  <si>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</si>
  <si>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</si>
  <si>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</si>
  <si>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</si>
  <si>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</si>
  <si>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</si>
  <si>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</si>
  <si>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</si>
  <si>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</si>
  <si>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</si>
  <si>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</si>
  <si>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</si>
  <si>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</si>
  <si>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</si>
  <si>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</si>
  <si>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</si>
  <si>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</si>
  <si>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</si>
  <si>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</si>
  <si>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</si>
  <si>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</si>
  <si>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</si>
  <si>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</si>
  <si>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</si>
  <si>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</si>
  <si>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</si>
  <si>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</si>
  <si>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</si>
  <si>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</si>
  <si>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</si>
  <si>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</si>
  <si>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</si>
  <si>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</si>
  <si>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</si>
  <si>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</si>
  <si>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</si>
  <si>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</si>
  <si>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</si>
  <si>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</si>
  <si>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</si>
  <si>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</si>
  <si>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</si>
  <si>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</si>
  <si>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</si>
  <si>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</si>
  <si>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</si>
  <si>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</si>
  <si>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</si>
  <si>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</si>
  <si>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</si>
  <si>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</si>
  <si>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</si>
  <si>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</si>
  <si>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</si>
  <si>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</si>
  <si>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</si>
  <si>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</si>
  <si>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</si>
  <si>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</si>
  <si>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</si>
  <si>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</si>
  <si>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</si>
  <si>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</si>
  <si>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</si>
  <si>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</si>
  <si>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</si>
  <si>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</si>
  <si>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</si>
  <si>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</si>
  <si>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</si>
  <si>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</si>
  <si>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</si>
  <si>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</si>
  <si>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</si>
  <si>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</si>
  <si>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</si>
  <si>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</si>
  <si>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</si>
  <si>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</si>
  <si>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</si>
  <si>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</si>
  <si>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</si>
  <si>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</si>
  <si>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</si>
  <si>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</si>
  <si>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</si>
  <si>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</si>
  <si>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</si>
  <si>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</si>
  <si>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</si>
  <si>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</si>
  <si>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</si>
  <si>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</si>
  <si>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</si>
  <si>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</si>
  <si>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</si>
  <si>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</si>
  <si>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</si>
  <si>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</si>
  <si>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</si>
  <si>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</si>
  <si>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</si>
  <si>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</si>
  <si>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</si>
  <si>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</si>
  <si>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</si>
  <si>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</si>
  <si>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</si>
  <si>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</si>
  <si>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</si>
  <si>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</si>
  <si>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</si>
  <si>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</si>
  <si>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</si>
  <si>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</si>
  <si>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</si>
  <si>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</si>
  <si>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</si>
  <si>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</si>
  <si>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</si>
  <si>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</si>
  <si>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</si>
  <si>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</si>
  <si>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</si>
  <si>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</si>
  <si>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</si>
  <si>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</si>
  <si>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</si>
  <si>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</si>
  <si>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</si>
  <si>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</si>
  <si>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</si>
  <si>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</si>
  <si>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</si>
  <si>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</si>
  <si>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</si>
  <si>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</si>
  <si>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</si>
  <si>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</si>
  <si>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</si>
  <si>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</si>
  <si>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</si>
  <si>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</si>
  <si>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</si>
  <si>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</si>
  <si>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</si>
  <si>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</si>
  <si>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</si>
  <si>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</si>
  <si>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</si>
  <si>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</si>
  <si>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</si>
  <si>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</si>
  <si>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</si>
  <si>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</si>
  <si>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</si>
  <si>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</si>
  <si>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</si>
  <si>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</si>
  <si>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</si>
  <si>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</si>
  <si>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</si>
  <si>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</si>
  <si>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</si>
  <si>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</si>
  <si>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</si>
  <si>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</si>
  <si>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</si>
  <si>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</si>
  <si>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</si>
  <si>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</si>
  <si>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</si>
  <si>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</si>
  <si>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</si>
  <si>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</si>
  <si>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</si>
  <si>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</si>
  <si>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</si>
  <si>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</si>
  <si>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</si>
  <si>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</si>
  <si>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</si>
  <si>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</si>
  <si>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</si>
  <si>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</si>
  <si>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</si>
  <si>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</si>
  <si>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</si>
  <si>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</si>
  <si>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</si>
  <si>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</si>
  <si>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</si>
  <si>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</si>
  <si>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</si>
  <si>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</si>
  <si>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</si>
  <si>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</si>
  <si>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</si>
  <si>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</si>
  <si>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</si>
  <si>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</si>
  <si>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</si>
  <si>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</si>
  <si>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</si>
  <si>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</si>
  <si>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</si>
  <si>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</si>
  <si>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</si>
  <si>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</si>
  <si>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</si>
  <si>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</si>
  <si>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</si>
  <si>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</si>
  <si>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</si>
  <si>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</si>
  <si>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</si>
  <si>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</si>
  <si>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</si>
  <si>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</si>
  <si>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</si>
  <si>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</si>
  <si>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</si>
  <si>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</si>
  <si>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</si>
  <si>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</si>
  <si>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</si>
  <si>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</si>
  <si>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</si>
  <si>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</si>
  <si>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</si>
  <si>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</si>
  <si>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</si>
  <si>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</si>
  <si>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</si>
  <si>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</si>
  <si>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</si>
  <si>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</si>
  <si>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</si>
  <si>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</si>
  <si>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</si>
  <si>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</si>
  <si>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</si>
  <si>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</si>
  <si>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</si>
  <si>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</si>
  <si>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</si>
  <si>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</si>
  <si>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</si>
  <si>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</si>
  <si>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</si>
  <si>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</si>
  <si>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</si>
  <si>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</si>
  <si>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</si>
  <si>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</si>
  <si>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</si>
  <si>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</si>
  <si>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</si>
  <si>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</si>
  <si>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</si>
  <si>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</si>
  <si>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</si>
  <si>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</si>
  <si>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</si>
  <si>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</si>
  <si>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</si>
  <si>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</si>
  <si>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</si>
  <si>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</si>
  <si>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</si>
  <si>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</si>
  <si>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</si>
  <si>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</si>
  <si>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</si>
  <si>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</si>
  <si>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</si>
  <si>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</si>
  <si>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</si>
  <si>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</si>
  <si>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</si>
  <si>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</si>
  <si>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</si>
  <si>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</si>
  <si>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</si>
  <si>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</si>
  <si>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</si>
  <si>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</si>
  <si>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</si>
  <si>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</si>
  <si>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</si>
  <si>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</si>
  <si>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</si>
  <si>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</si>
  <si>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</si>
  <si>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</si>
  <si>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</si>
  <si>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</si>
  <si>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</si>
  <si>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</si>
  <si>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</si>
  <si>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</si>
  <si>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</si>
  <si>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</si>
  <si>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</si>
  <si>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</si>
  <si>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</si>
  <si>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</si>
  <si>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</si>
  <si>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</si>
  <si>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</si>
  <si>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</si>
  <si>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</si>
  <si>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</si>
  <si>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</si>
  <si>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</si>
  <si>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</si>
  <si>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</si>
  <si>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</si>
  <si>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</si>
  <si>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</si>
  <si>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</si>
  <si>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</si>
  <si>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</si>
  <si>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</si>
  <si>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</si>
  <si>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</si>
  <si>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</si>
  <si>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</si>
  <si>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</si>
  <si>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</si>
  <si>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</si>
  <si>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</si>
  <si>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</si>
  <si>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</si>
  <si>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</si>
  <si>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</si>
  <si>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</si>
  <si>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</si>
  <si>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</si>
  <si>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</si>
  <si>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</si>
  <si>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</si>
  <si>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</si>
  <si>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</si>
  <si>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</si>
  <si>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</si>
  <si>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</si>
  <si>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</si>
  <si>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</si>
  <si>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</si>
  <si>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</si>
  <si>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</si>
  <si>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</si>
  <si>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</si>
  <si>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</si>
  <si>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</si>
  <si>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</si>
  <si>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</si>
  <si>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</si>
  <si>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</si>
  <si>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</si>
  <si>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</si>
  <si>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</si>
  <si>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</si>
  <si>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</si>
  <si>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</si>
  <si>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</si>
  <si>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</si>
  <si>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</si>
  <si>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</si>
  <si>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</si>
  <si>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</si>
  <si>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</si>
  <si>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</si>
  <si>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</si>
  <si>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</si>
  <si>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</si>
  <si>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</si>
  <si>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</si>
  <si>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</si>
  <si>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</si>
  <si>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</si>
  <si>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</si>
  <si>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</si>
  <si>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</si>
  <si>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</si>
  <si>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</si>
  <si>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</si>
  <si>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</si>
  <si>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</si>
  <si>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</si>
  <si>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</si>
  <si>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</si>
  <si>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</si>
  <si>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</si>
  <si>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</si>
  <si>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</si>
  <si>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</si>
  <si>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</si>
  <si>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</si>
  <si>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</si>
  <si>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</si>
  <si>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</si>
  <si>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</si>
  <si>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</si>
  <si>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</si>
  <si>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</si>
  <si>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</si>
  <si>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</si>
  <si>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</si>
  <si>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</si>
  <si>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</si>
  <si>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</si>
  <si>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</si>
  <si>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</si>
  <si>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</si>
  <si>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</si>
  <si>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</si>
  <si>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</si>
  <si>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</si>
  <si>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</si>
  <si>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</si>
  <si>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</si>
  <si>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</si>
  <si>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</si>
  <si>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</si>
  <si>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</si>
  <si>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</si>
  <si>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</si>
  <si>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</si>
  <si>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</si>
  <si>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</si>
  <si>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</si>
  <si>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</si>
  <si>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</si>
  <si>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</si>
  <si>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</si>
  <si>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</si>
  <si>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</si>
  <si>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</si>
  <si>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</si>
  <si>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</si>
  <si>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</si>
  <si>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</si>
  <si>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</si>
  <si>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</si>
  <si>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</si>
  <si>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</si>
  <si>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</si>
  <si>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</si>
  <si>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</si>
  <si>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</si>
  <si>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</si>
  <si>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</si>
  <si>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</si>
  <si>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</si>
  <si>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</si>
  <si>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</si>
  <si>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</si>
  <si>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</si>
  <si>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</si>
  <si>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</si>
  <si>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</si>
  <si>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</si>
  <si>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</si>
  <si>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</si>
  <si>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</si>
  <si>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</si>
  <si>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</si>
  <si>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</si>
  <si>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</si>
  <si>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</si>
  <si>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</si>
  <si>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</si>
  <si>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</si>
  <si>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</si>
  <si>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</si>
  <si>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</si>
  <si>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</si>
  <si>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</si>
  <si>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</si>
  <si>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</si>
  <si>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</si>
  <si>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</si>
  <si>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</si>
  <si>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</si>
  <si>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</si>
  <si>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</si>
  <si>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</si>
  <si>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</si>
  <si>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</si>
  <si>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</si>
  <si>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</si>
  <si>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</si>
  <si>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</si>
  <si>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</si>
  <si>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</si>
  <si>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</si>
  <si>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</si>
  <si>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</si>
  <si>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</si>
  <si>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</si>
  <si>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</si>
  <si>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</si>
  <si>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</si>
  <si>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</si>
  <si>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</si>
  <si>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</si>
  <si>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</si>
  <si>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</si>
  <si>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</si>
  <si>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</si>
  <si>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</si>
  <si>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</si>
  <si>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</si>
  <si>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</si>
  <si>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</si>
  <si>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</si>
  <si>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</si>
  <si>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</si>
  <si>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</si>
  <si>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</si>
  <si>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</si>
  <si>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</si>
  <si>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</si>
  <si>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</si>
  <si>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</si>
  <si>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</si>
  <si>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</si>
  <si>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</si>
  <si>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</si>
  <si>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</si>
  <si>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</si>
  <si>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</si>
  <si>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</si>
  <si>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</si>
  <si>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</si>
  <si>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</si>
  <si>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</si>
  <si>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</si>
  <si>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</si>
  <si>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</si>
  <si>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</si>
  <si>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</si>
  <si>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</si>
  <si>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</si>
  <si>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</si>
  <si>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</si>
  <si>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</si>
  <si>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</si>
  <si>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</si>
  <si>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</si>
  <si>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</si>
  <si>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</si>
  <si>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</si>
  <si>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</si>
  <si>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</si>
  <si>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</si>
  <si>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</si>
  <si>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</si>
  <si>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</si>
  <si>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</si>
  <si>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</si>
  <si>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</si>
  <si>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</si>
  <si>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</si>
  <si>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</si>
  <si>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</si>
  <si>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</si>
  <si>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</si>
  <si>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</si>
  <si>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</si>
  <si>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</si>
  <si>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</si>
  <si>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</si>
  <si>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</si>
  <si>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</si>
  <si>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</si>
  <si>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</si>
  <si>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</si>
  <si>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</si>
  <si>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</si>
  <si>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</si>
  <si>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</si>
  <si>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</si>
  <si>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</si>
  <si>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</si>
  <si>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</si>
  <si>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</si>
  <si>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</si>
  <si>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</si>
  <si>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</si>
  <si>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</si>
  <si>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</si>
  <si>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</si>
  <si>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</si>
  <si>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</si>
  <si>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</si>
  <si>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</si>
  <si>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</si>
  <si>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</si>
  <si>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</si>
  <si>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</si>
  <si>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</si>
  <si>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</si>
  <si>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</si>
  <si>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</si>
  <si>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</si>
  <si>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</si>
  <si>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</si>
  <si>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</si>
  <si>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</si>
  <si>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</si>
  <si>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</si>
  <si>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</si>
  <si>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</si>
  <si>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</si>
  <si>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</si>
  <si>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</si>
  <si>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</si>
  <si>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</si>
  <si>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</si>
  <si>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</si>
  <si>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</si>
  <si>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</si>
  <si>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</si>
  <si>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</si>
  <si>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</si>
  <si>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</si>
  <si>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</si>
  <si>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</si>
  <si>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</si>
  <si>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</si>
  <si>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</si>
  <si>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</si>
  <si>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</si>
  <si>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</si>
  <si>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</si>
  <si>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</si>
  <si>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</si>
  <si>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</si>
  <si>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</si>
  <si>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</si>
  <si>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</si>
  <si>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</si>
  <si>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</si>
  <si>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</si>
  <si>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</si>
  <si>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</si>
  <si>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</si>
  <si>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</si>
  <si>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</si>
  <si>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</si>
  <si>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</si>
  <si>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</si>
  <si>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</si>
  <si>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</si>
  <si>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</si>
  <si>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</si>
  <si>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</si>
  <si>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</si>
  <si>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</si>
  <si>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</si>
  <si>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</si>
  <si>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</si>
  <si>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</si>
  <si>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</si>
  <si>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</si>
  <si>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</si>
  <si>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</si>
  <si>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</si>
  <si>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</si>
  <si>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</si>
  <si>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</si>
  <si>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</si>
  <si>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</si>
  <si>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</si>
  <si>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</si>
  <si>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</si>
  <si>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</si>
  <si>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</si>
  <si>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</si>
  <si>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</si>
  <si>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</si>
  <si>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</si>
  <si>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</si>
  <si>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</si>
  <si>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</si>
  <si>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</si>
  <si>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</si>
  <si>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</si>
  <si>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</si>
  <si>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</si>
  <si>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</si>
  <si>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</si>
  <si>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</si>
  <si>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</si>
  <si>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</si>
  <si>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</si>
  <si>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</si>
  <si>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</si>
  <si>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</si>
  <si>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</si>
  <si>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</si>
  <si>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</si>
  <si>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</si>
  <si>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</si>
  <si>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</si>
  <si>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</si>
  <si>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</si>
  <si>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</si>
  <si>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</si>
  <si>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</si>
  <si>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</si>
  <si>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</si>
  <si>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</si>
  <si>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</si>
  <si>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</si>
  <si>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</si>
  <si>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</si>
  <si>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</si>
  <si>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</si>
  <si>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</si>
  <si>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</si>
  <si>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</si>
  <si>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</si>
  <si>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</si>
  <si>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</si>
  <si>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</si>
  <si>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</si>
  <si>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</si>
  <si>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</si>
  <si>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</si>
  <si>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</si>
  <si>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</si>
  <si>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</si>
  <si>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</si>
  <si>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</si>
  <si>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</si>
  <si>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</si>
  <si>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</si>
  <si>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</si>
  <si>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</si>
  <si>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</si>
  <si>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</si>
  <si>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</si>
  <si>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</si>
  <si>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</si>
  <si>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</si>
  <si>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</si>
  <si>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</si>
  <si>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</si>
  <si>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</si>
  <si>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</si>
  <si>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</si>
  <si>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</si>
  <si>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</si>
  <si>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</si>
  <si>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</si>
  <si>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</si>
  <si>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</si>
  <si>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</si>
  <si>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</si>
  <si>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</si>
  <si>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</si>
  <si>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</si>
  <si>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</si>
  <si>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</si>
  <si>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</si>
  <si>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</si>
  <si>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</si>
  <si>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</si>
  <si>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</si>
  <si>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</si>
  <si>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</si>
  <si>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</si>
  <si>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</si>
  <si>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</si>
  <si>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</si>
  <si>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</si>
  <si>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</si>
  <si>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</si>
  <si>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</si>
  <si>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</si>
  <si>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</si>
  <si>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</si>
  <si>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</si>
  <si>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</si>
  <si>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</si>
  <si>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</si>
  <si>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</si>
  <si>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</si>
  <si>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</si>
  <si>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</si>
  <si>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</si>
  <si>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</si>
  <si>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</si>
  <si>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</si>
  <si>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</si>
  <si>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</si>
  <si>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</si>
  <si>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</si>
  <si>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</si>
  <si>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</si>
  <si>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</si>
  <si>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</si>
  <si>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</si>
  <si>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</si>
  <si>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</si>
  <si>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</si>
  <si>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</si>
  <si>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</si>
  <si>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</si>
  <si>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</si>
  <si>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</si>
  <si>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</si>
  <si>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</si>
  <si>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</si>
  <si>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</si>
  <si>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</si>
  <si>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</si>
  <si>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</si>
  <si>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</si>
  <si>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</si>
  <si>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</si>
  <si>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</si>
  <si>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</si>
  <si>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</si>
  <si>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</si>
  <si>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</si>
  <si>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</si>
  <si>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</si>
  <si>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</si>
  <si>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</si>
  <si>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</si>
  <si>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</si>
  <si>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</si>
  <si>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</si>
  <si>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</si>
  <si>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</si>
  <si>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</si>
  <si>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</si>
  <si>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</si>
  <si>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</si>
  <si>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</si>
  <si>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</si>
  <si>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</si>
  <si>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</si>
  <si>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</si>
  <si>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</si>
  <si>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</si>
  <si>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</si>
  <si>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</si>
  <si>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</si>
  <si>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</si>
  <si>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</si>
  <si>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</si>
  <si>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</si>
  <si>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</si>
  <si>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</si>
  <si>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</si>
  <si>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</si>
  <si>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</si>
  <si>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</si>
  <si>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</si>
  <si>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</si>
  <si>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</si>
  <si>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</si>
  <si>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</si>
  <si>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</si>
  <si>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</si>
  <si>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</si>
  <si>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</si>
  <si>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</si>
  <si>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</si>
  <si>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</si>
  <si>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</si>
  <si>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</si>
  <si>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</si>
  <si>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</si>
  <si>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</si>
  <si>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</si>
  <si>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</si>
  <si>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</si>
  <si>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</si>
  <si>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</si>
  <si>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</si>
  <si>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</si>
  <si>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</si>
  <si>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</si>
  <si>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</si>
  <si>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</si>
  <si>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</si>
  <si>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</si>
  <si>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</si>
  <si>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</si>
  <si>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</si>
  <si>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</si>
  <si>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</si>
  <si>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</si>
  <si>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</si>
  <si>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</si>
  <si>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</si>
  <si>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</si>
  <si>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</si>
  <si>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</si>
  <si>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</si>
  <si>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</si>
  <si>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</si>
  <si>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</si>
  <si>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</si>
  <si>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</si>
  <si>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</si>
  <si>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</si>
  <si>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</si>
  <si>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</si>
  <si>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</si>
  <si>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</si>
  <si>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</si>
  <si>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</si>
  <si>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</si>
  <si>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</si>
  <si>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</si>
  <si>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</si>
  <si>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</si>
  <si>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</si>
  <si>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</si>
  <si>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</si>
  <si>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</si>
  <si>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</si>
  <si>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</si>
  <si>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</si>
  <si>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</si>
  <si>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</si>
  <si>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</si>
  <si>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</si>
  <si>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</si>
  <si>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</si>
  <si>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</si>
  <si>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</si>
  <si>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</si>
  <si>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</si>
  <si>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</si>
  <si>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</si>
  <si>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</si>
  <si>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</si>
  <si>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</si>
  <si>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</si>
  <si>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</si>
  <si>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</si>
  <si>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</si>
  <si>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</si>
  <si>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</si>
  <si>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</si>
  <si>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</si>
  <si>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</si>
  <si>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</si>
  <si>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</si>
  <si>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</si>
  <si>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</si>
  <si>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</si>
  <si>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</si>
  <si>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</si>
  <si>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</si>
  <si>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</si>
  <si>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</si>
  <si>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</si>
  <si>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</si>
  <si>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</si>
  <si>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</si>
  <si>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</si>
  <si>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</si>
  <si>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</si>
  <si>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</si>
  <si>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</si>
  <si>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</si>
  <si>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</si>
  <si>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</si>
  <si>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</si>
  <si>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</si>
  <si>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</si>
  <si>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</si>
  <si>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</si>
  <si>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</si>
  <si>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</si>
  <si>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</si>
  <si>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</si>
  <si>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</si>
  <si>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</si>
  <si>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</si>
  <si>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</si>
  <si>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</si>
  <si>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</si>
  <si>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</si>
  <si>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</si>
  <si>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</si>
  <si>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</si>
  <si>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</si>
  <si>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</si>
  <si>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</si>
  <si>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</si>
  <si>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</si>
  <si>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</si>
  <si>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</si>
  <si>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</si>
  <si>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</si>
  <si>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</si>
  <si>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</si>
  <si>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</si>
  <si>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</si>
  <si>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</si>
  <si>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</si>
  <si>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</si>
  <si>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</si>
  <si>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</si>
  <si>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</si>
  <si>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</si>
  <si>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</si>
  <si>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</si>
  <si>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</si>
  <si>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</si>
  <si>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</si>
  <si>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</si>
  <si>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</si>
  <si>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</si>
  <si>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</si>
  <si>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</si>
  <si>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</si>
  <si>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</si>
  <si>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</si>
  <si>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</si>
  <si>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</si>
  <si>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</si>
  <si>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</si>
  <si>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</si>
  <si>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</si>
  <si>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</si>
  <si>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</si>
  <si>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</si>
  <si>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</si>
  <si>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</si>
  <si>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</si>
  <si>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</si>
  <si>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</si>
  <si>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</si>
  <si>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</si>
  <si>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</si>
  <si>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</si>
  <si>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</si>
  <si>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</si>
  <si>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</si>
  <si>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</si>
  <si>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</si>
  <si>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</si>
  <si>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</si>
  <si>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</si>
  <si>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</si>
  <si>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</si>
  <si>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</si>
  <si>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</si>
  <si>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</si>
  <si>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</si>
  <si>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</si>
  <si>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</si>
  <si>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</si>
  <si>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</si>
  <si>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</si>
  <si>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</si>
  <si>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</si>
  <si>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</si>
  <si>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</si>
  <si>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</si>
  <si>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</si>
  <si>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</si>
  <si>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</si>
  <si>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</si>
  <si>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</si>
  <si>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</si>
  <si>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</si>
  <si>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</si>
  <si>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</si>
  <si>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</si>
  <si>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</si>
  <si>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</si>
  <si>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</si>
  <si>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</si>
  <si>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</si>
  <si>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</si>
  <si>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</si>
  <si>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</si>
  <si>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</si>
  <si>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</si>
  <si>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</si>
  <si>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</si>
  <si>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</si>
  <si>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</si>
  <si>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</si>
  <si>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</si>
  <si>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</si>
  <si>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</si>
  <si>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</si>
  <si>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</si>
  <si>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</si>
  <si>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</si>
  <si>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</si>
  <si>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</si>
  <si>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</si>
  <si>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</si>
  <si>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</si>
  <si>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</si>
  <si>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</si>
  <si>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</si>
  <si>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</si>
  <si>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</si>
  <si>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</si>
  <si>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</si>
  <si>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</si>
  <si>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</si>
  <si>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</si>
  <si>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</si>
  <si>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</si>
  <si>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</si>
  <si>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</si>
  <si>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</si>
  <si>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</si>
  <si>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</si>
  <si>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</si>
  <si>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</si>
  <si>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</si>
  <si>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</si>
  <si>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</si>
  <si>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</si>
  <si>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</si>
  <si>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</si>
  <si>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</si>
  <si>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</si>
  <si>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</si>
  <si>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</si>
  <si>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</si>
  <si>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</si>
  <si>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</si>
  <si>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</si>
  <si>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</si>
  <si>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</si>
  <si>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</si>
  <si>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</si>
  <si>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</si>
  <si>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</si>
  <si>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</si>
  <si>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</si>
  <si>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</si>
  <si>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</si>
  <si>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</si>
  <si>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</si>
  <si>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</si>
  <si>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</si>
  <si>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</si>
  <si>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</si>
  <si>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</si>
  <si>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</si>
  <si>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</si>
  <si>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</si>
  <si>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</si>
  <si>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</si>
  <si>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</si>
  <si>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</si>
  <si>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</si>
  <si>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</si>
  <si>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</si>
  <si>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</si>
  <si>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</si>
  <si>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</si>
  <si>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</si>
  <si>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</si>
  <si>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</si>
  <si>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</si>
  <si>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</si>
  <si>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</si>
  <si>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</si>
  <si>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</si>
  <si>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</si>
  <si>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</si>
  <si>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</si>
  <si>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</si>
  <si>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</si>
  <si>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</si>
  <si>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</si>
  <si>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</si>
  <si>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</si>
  <si>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</si>
  <si>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</si>
  <si>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</si>
  <si>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</si>
  <si>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</si>
  <si>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</si>
  <si>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</si>
  <si>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</si>
  <si>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</si>
  <si>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</si>
  <si>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</si>
  <si>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</si>
  <si>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</si>
  <si>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</si>
  <si>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</si>
  <si>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</si>
  <si>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</si>
  <si>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</si>
  <si>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</si>
  <si>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</si>
  <si>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</si>
  <si>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</si>
  <si>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</si>
  <si>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</si>
  <si>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</si>
  <si>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</si>
  <si>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</si>
  <si>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</si>
  <si>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</si>
  <si>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</si>
  <si>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</si>
  <si>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</si>
  <si>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</si>
  <si>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</si>
  <si>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</si>
  <si>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</si>
  <si>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</si>
  <si>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</si>
  <si>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</si>
  <si>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</si>
  <si>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</si>
  <si>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</si>
  <si>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</si>
  <si>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</si>
  <si>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</si>
  <si>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</si>
  <si>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</si>
  <si>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</si>
  <si>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</si>
  <si>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</si>
  <si>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</si>
  <si>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</si>
  <si>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</si>
  <si>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</si>
  <si>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</si>
  <si>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</si>
  <si>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</si>
  <si>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</si>
  <si>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</si>
  <si>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</si>
  <si>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</si>
  <si>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</si>
  <si>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</si>
  <si>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</si>
  <si>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</si>
  <si>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</si>
  <si>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</si>
  <si>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</si>
  <si>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</si>
  <si>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</si>
  <si>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</si>
  <si>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</si>
  <si>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</si>
  <si>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</si>
  <si>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</si>
  <si>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</si>
  <si>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</si>
  <si>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</si>
  <si>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</si>
  <si>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</si>
  <si>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</si>
  <si>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</si>
  <si>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</si>
  <si>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</si>
  <si>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</si>
  <si>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</si>
  <si>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</si>
  <si>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</si>
  <si>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</si>
  <si>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</si>
  <si>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</si>
  <si>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</si>
  <si>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</si>
  <si>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</si>
  <si>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</si>
  <si>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</si>
  <si>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</si>
  <si>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</si>
  <si>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</si>
  <si>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</si>
  <si>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</si>
  <si>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</si>
  <si>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</si>
  <si>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</si>
  <si>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</si>
  <si>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</si>
  <si>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</si>
  <si>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</si>
  <si>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</si>
  <si>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</si>
  <si>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</si>
  <si>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</si>
  <si>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</si>
  <si>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</si>
  <si>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</si>
  <si>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</si>
  <si>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</si>
  <si>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</si>
  <si>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</si>
  <si>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</si>
  <si>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</si>
  <si>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</si>
  <si>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</si>
  <si>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</si>
  <si>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</si>
  <si>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</si>
  <si>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</si>
  <si>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</si>
  <si>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</si>
  <si>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</si>
  <si>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</si>
  <si>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</si>
  <si>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</si>
  <si>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</si>
  <si>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</si>
  <si>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</si>
  <si>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</si>
  <si>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</si>
  <si>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</si>
  <si>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</si>
  <si>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</si>
  <si>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</si>
  <si>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</si>
  <si>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</si>
  <si>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</si>
  <si>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</si>
  <si>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</si>
  <si>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</si>
  <si>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</si>
  <si>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</si>
  <si>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</si>
  <si>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</si>
  <si>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</si>
  <si>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</si>
  <si>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</si>
  <si>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</si>
  <si>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</si>
  <si>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</si>
  <si>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</si>
  <si>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</si>
  <si>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</si>
  <si>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</si>
  <si>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</si>
  <si>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</si>
  <si>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</si>
  <si>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</si>
  <si>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</si>
  <si>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</si>
  <si>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</si>
  <si>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</si>
  <si>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</si>
  <si>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</si>
  <si>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</si>
  <si>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</si>
  <si>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</si>
  <si>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</si>
  <si>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</si>
  <si>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</si>
  <si>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</si>
  <si>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</si>
  <si>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</si>
  <si>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</si>
  <si>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</si>
  <si>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</si>
  <si>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</si>
  <si>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</si>
  <si>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</si>
  <si>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</si>
  <si>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</si>
  <si>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</si>
  <si>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</si>
  <si>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</si>
  <si>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</si>
  <si>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</si>
  <si>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</si>
  <si>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</si>
  <si>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</si>
  <si>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</si>
  <si>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</si>
  <si>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</si>
  <si>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</si>
  <si>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</si>
  <si>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</si>
  <si>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</si>
  <si>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</si>
  <si>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</si>
  <si>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</si>
  <si>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</si>
  <si>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</si>
  <si>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</si>
  <si>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</si>
  <si>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</si>
  <si>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</si>
  <si>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</si>
  <si>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</si>
  <si>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</si>
  <si>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</si>
  <si>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</si>
  <si>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</si>
  <si>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</si>
  <si>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</si>
  <si>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</si>
  <si>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</si>
  <si>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</si>
  <si>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</si>
  <si>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</si>
  <si>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</si>
  <si>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</si>
  <si>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</si>
  <si>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</si>
  <si>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</si>
  <si>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</si>
  <si>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</si>
  <si>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</si>
  <si>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</si>
  <si>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</si>
  <si>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</si>
  <si>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</si>
  <si>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</si>
  <si>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</si>
  <si>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</si>
  <si>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</si>
  <si>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</si>
  <si>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</si>
  <si>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</si>
  <si>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</si>
  <si>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</si>
  <si>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</si>
  <si>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</si>
  <si>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</si>
  <si>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</si>
  <si>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</si>
  <si>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</si>
  <si>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</si>
  <si>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</si>
  <si>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</si>
  <si>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</si>
  <si>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</si>
  <si>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</si>
  <si>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</si>
  <si>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</si>
  <si>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</si>
  <si>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</si>
  <si>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</si>
  <si>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</si>
  <si>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</si>
  <si>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</si>
  <si>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</si>
  <si>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</si>
  <si>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</si>
  <si>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</si>
  <si>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</si>
  <si>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</si>
  <si>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</si>
  <si>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</si>
  <si>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</si>
  <si>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</si>
  <si>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</si>
  <si>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</si>
  <si>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</si>
  <si>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</si>
  <si>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</si>
  <si>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</si>
  <si>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</si>
  <si>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</si>
  <si>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</si>
  <si>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</si>
  <si>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</si>
  <si>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</si>
  <si>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</si>
  <si>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</si>
  <si>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</si>
  <si>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</si>
  <si>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</si>
  <si>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</si>
  <si>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</si>
  <si>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</si>
  <si>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</si>
  <si>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</si>
  <si>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</si>
  <si>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</si>
  <si>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</si>
  <si>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</si>
  <si>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</si>
  <si>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</si>
  <si>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</si>
  <si>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</si>
  <si>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</si>
  <si>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</si>
  <si>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</si>
  <si>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</si>
  <si>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</si>
  <si>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</si>
  <si>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</si>
  <si>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</si>
  <si>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</si>
  <si>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</si>
  <si>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</si>
  <si>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</si>
  <si>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</si>
  <si>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</si>
  <si>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</si>
  <si>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</si>
  <si>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</si>
  <si>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</si>
  <si>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</si>
  <si>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</si>
  <si>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</si>
  <si>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</si>
  <si>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</si>
  <si>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</si>
  <si>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</si>
  <si>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</si>
  <si>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</si>
  <si>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</si>
  <si>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</si>
  <si>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</si>
  <si>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</si>
  <si>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</si>
  <si>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</si>
  <si>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</si>
  <si>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</si>
  <si>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</si>
  <si>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</si>
  <si>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</si>
  <si>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</si>
  <si>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</si>
  <si>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</si>
  <si>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</si>
  <si>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</si>
  <si>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</si>
  <si>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</si>
  <si>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</si>
  <si>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</si>
  <si>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</si>
  <si>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</si>
  <si>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</si>
  <si>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</si>
  <si>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</si>
  <si>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</si>
  <si>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</si>
  <si>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</si>
  <si>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</si>
  <si>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</si>
  <si>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</si>
  <si>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</si>
  <si>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</si>
  <si>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</si>
  <si>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</si>
  <si>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</si>
  <si>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</si>
  <si>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</si>
  <si>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</si>
  <si>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</si>
  <si>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</si>
  <si>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</si>
  <si>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</si>
  <si>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</si>
  <si>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</si>
  <si>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</si>
  <si>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</si>
  <si>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</si>
  <si>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</si>
  <si>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</si>
  <si>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</si>
  <si>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</si>
  <si>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</si>
  <si>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</si>
  <si>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</si>
  <si>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</si>
  <si>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</si>
  <si>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</si>
  <si>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</si>
  <si>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</si>
  <si>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</si>
  <si>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</si>
  <si>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</si>
  <si>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</si>
  <si>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</si>
  <si>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</si>
  <si>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</si>
  <si>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</si>
  <si>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</si>
  <si>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</si>
  <si>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</si>
  <si>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</si>
  <si>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</si>
  <si>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</si>
  <si>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</si>
  <si>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</si>
  <si>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</si>
  <si>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</si>
  <si>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</si>
  <si>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</si>
  <si>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</si>
  <si>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</si>
  <si>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</si>
  <si>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</si>
  <si>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</si>
  <si>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</si>
  <si>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</si>
  <si>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</si>
  <si>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</si>
  <si>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</si>
  <si>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</si>
  <si>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</si>
  <si>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</si>
  <si>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</si>
  <si>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</si>
  <si>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</si>
  <si>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</si>
  <si>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</si>
  <si>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</si>
  <si>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</si>
  <si>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</si>
  <si>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</si>
  <si>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</si>
  <si>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</si>
  <si>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</si>
  <si>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</si>
  <si>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</si>
  <si>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</si>
  <si>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</si>
  <si>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</si>
  <si>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</si>
  <si>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</si>
  <si>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</si>
  <si>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</si>
  <si>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</si>
  <si>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</si>
  <si>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</si>
  <si>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</si>
  <si>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</si>
  <si>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</si>
  <si>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</si>
  <si>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</si>
  <si>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</si>
  <si>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</si>
  <si>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</si>
  <si>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</si>
  <si>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</si>
  <si>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</si>
  <si>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</si>
  <si>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</si>
  <si>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</si>
  <si>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</si>
  <si>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</si>
  <si>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</si>
  <si>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</si>
  <si>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</si>
  <si>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</si>
  <si>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</si>
  <si>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</si>
  <si>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</si>
  <si>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</si>
  <si>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</si>
  <si>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</si>
  <si>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</si>
  <si>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</si>
  <si>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</si>
  <si>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</si>
  <si>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</si>
  <si>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</si>
  <si>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</si>
  <si>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</si>
  <si>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</si>
  <si>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</si>
  <si>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</si>
  <si>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</si>
  <si>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</si>
  <si>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</si>
  <si>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</si>
  <si>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</si>
  <si>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</si>
  <si>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</si>
  <si>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</si>
  <si>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</si>
  <si>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</si>
  <si>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</si>
  <si>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</si>
  <si>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</si>
  <si>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</si>
  <si>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</si>
  <si>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</si>
  <si>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</si>
  <si>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</si>
  <si>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</si>
  <si>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</si>
  <si>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</si>
  <si>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</si>
  <si>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</si>
  <si>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</si>
  <si>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</si>
  <si>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</si>
  <si>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</si>
  <si>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</si>
  <si>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</si>
  <si>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</si>
  <si>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</si>
  <si>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</si>
  <si>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</si>
  <si>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</si>
  <si>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</si>
  <si>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</si>
  <si>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</si>
  <si>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</si>
  <si>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</si>
  <si>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</si>
  <si>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</si>
  <si>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</si>
  <si>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</si>
  <si>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</si>
  <si>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</si>
  <si>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</si>
  <si>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</si>
  <si>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</si>
  <si>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</si>
  <si>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</si>
  <si>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</si>
  <si>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</si>
  <si>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</si>
  <si>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</si>
  <si>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</si>
  <si>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</si>
  <si>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</si>
  <si>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</si>
  <si>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</si>
  <si>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</si>
  <si>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</si>
  <si>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</si>
  <si>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</si>
  <si>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</si>
  <si>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</si>
  <si>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</si>
  <si>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</si>
  <si>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</si>
  <si>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</si>
  <si>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</si>
  <si>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</si>
  <si>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</si>
  <si>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</si>
  <si>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</si>
  <si>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</si>
  <si>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</si>
  <si>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</si>
  <si>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</si>
  <si>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</si>
  <si>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</si>
  <si>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</si>
  <si>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</si>
  <si>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</si>
  <si>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</si>
  <si>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</si>
  <si>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</si>
  <si>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</si>
  <si>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</si>
  <si>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</si>
  <si>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</si>
  <si>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</si>
  <si>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</si>
  <si>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</si>
  <si>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</si>
  <si>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</si>
  <si>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</si>
  <si>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</si>
  <si>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</si>
  <si>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</si>
  <si>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</si>
  <si>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</si>
  <si>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</si>
  <si>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</si>
  <si>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</si>
  <si>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</si>
  <si>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</si>
  <si>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</si>
  <si>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</si>
  <si>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</si>
  <si>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</si>
  <si>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</si>
  <si>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</si>
  <si>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</si>
  <si>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</si>
  <si>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</si>
  <si>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</si>
  <si>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</si>
  <si>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</si>
  <si>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</si>
  <si>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</si>
  <si>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</si>
  <si>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</si>
  <si>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</si>
  <si>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</si>
  <si>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</si>
  <si>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</si>
  <si>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</si>
  <si>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</si>
  <si>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</si>
  <si>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</si>
  <si>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</si>
  <si>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</si>
  <si>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</si>
  <si>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</si>
  <si>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</si>
  <si>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</si>
  <si>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</si>
  <si>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</si>
  <si>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</si>
  <si>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</si>
  <si>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</si>
  <si>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</si>
  <si>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</si>
  <si>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</si>
  <si>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</si>
  <si>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</si>
  <si>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</si>
  <si>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</si>
  <si>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</si>
  <si>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</si>
  <si>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</si>
  <si>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</si>
  <si>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</si>
  <si>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</si>
  <si>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</si>
  <si>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</si>
  <si>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</si>
  <si>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</si>
  <si>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</si>
  <si>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</si>
  <si>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</si>
  <si>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</si>
  <si>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</si>
  <si>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</si>
  <si>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</si>
  <si>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</si>
  <si>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</si>
  <si>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</si>
  <si>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</si>
  <si>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</si>
  <si>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</si>
  <si>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</si>
  <si>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</si>
  <si>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</si>
  <si>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</si>
  <si>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</si>
  <si>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</si>
  <si>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</si>
  <si>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</si>
  <si>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</si>
  <si>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</si>
  <si>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</si>
  <si>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</si>
  <si>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</si>
  <si>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</si>
  <si>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</si>
  <si>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</si>
  <si>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</si>
  <si>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</si>
  <si>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</si>
  <si>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</si>
  <si>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</si>
  <si>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</si>
  <si>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</si>
  <si>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</si>
  <si>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</si>
  <si>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</si>
  <si>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</si>
  <si>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</si>
  <si>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</si>
  <si>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</si>
  <si>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</si>
  <si>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</si>
  <si>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</si>
  <si>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</si>
  <si>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</si>
  <si>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</si>
  <si>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</si>
  <si>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</si>
  <si>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</si>
  <si>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</si>
  <si>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</si>
  <si>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</si>
  <si>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</si>
  <si>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</si>
  <si>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</si>
  <si>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</si>
  <si>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</si>
  <si>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</si>
  <si>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</si>
  <si>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</si>
  <si>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</si>
  <si>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</si>
  <si>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</si>
  <si>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</si>
  <si>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</si>
  <si>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</si>
  <si>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</si>
  <si>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</si>
  <si>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</si>
  <si>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</si>
  <si>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</si>
  <si>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</si>
  <si>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</si>
  <si>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</si>
  <si>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</si>
  <si>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</si>
  <si>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</si>
  <si>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</si>
  <si>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</si>
  <si>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</si>
  <si>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</si>
  <si>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</si>
  <si>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</si>
  <si>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</si>
  <si>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</si>
  <si>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</si>
  <si>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</si>
  <si>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</si>
  <si>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</si>
  <si>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</si>
  <si>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</si>
  <si>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</si>
  <si>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</si>
  <si>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</si>
  <si>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</si>
  <si>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</si>
  <si>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</si>
  <si>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</si>
  <si>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</si>
  <si>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</si>
  <si>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</si>
  <si>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</si>
  <si>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</si>
  <si>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</si>
  <si>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</si>
  <si>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</si>
  <si>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</si>
  <si>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</si>
  <si>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</si>
  <si>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</si>
  <si>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</si>
  <si>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</si>
  <si>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</si>
  <si>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</si>
  <si>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</si>
  <si>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</si>
  <si>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</si>
  <si>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</si>
  <si>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</si>
  <si>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</si>
  <si>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</si>
  <si>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</si>
  <si>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</si>
  <si>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</si>
  <si>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</si>
  <si>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</si>
  <si>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</si>
  <si>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</si>
  <si>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</si>
  <si>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</si>
  <si>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</si>
  <si>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</si>
  <si>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</si>
  <si>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</si>
  <si>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</si>
  <si>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</si>
  <si>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</si>
  <si>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</si>
  <si>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</si>
  <si>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</si>
  <si>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</si>
  <si>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</si>
  <si>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</si>
  <si>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</si>
  <si>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</si>
  <si>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</si>
  <si>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</si>
  <si>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</si>
  <si>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</si>
  <si>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</si>
  <si>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</si>
  <si>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</si>
  <si>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</si>
  <si>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</si>
  <si>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</si>
  <si>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</si>
  <si>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</si>
  <si>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</si>
  <si>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</si>
  <si>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</si>
  <si>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</si>
  <si>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</si>
  <si>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</si>
  <si>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</si>
  <si>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</si>
  <si>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</si>
  <si>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</si>
  <si>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</si>
  <si>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</si>
  <si>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</si>
  <si>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</si>
  <si>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</si>
  <si>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</si>
  <si>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</si>
  <si>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</si>
  <si>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</si>
  <si>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</si>
  <si>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</si>
  <si>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</si>
  <si>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</si>
  <si>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</si>
  <si>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</si>
  <si>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</si>
  <si>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</si>
  <si>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</si>
  <si>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</si>
  <si>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</si>
  <si>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</si>
  <si>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</si>
  <si>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</si>
  <si>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</si>
  <si>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</si>
  <si>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</si>
  <si>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</si>
  <si>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</si>
  <si>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</si>
  <si>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</si>
  <si>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</si>
  <si>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</si>
  <si>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</si>
  <si>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</si>
  <si>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</si>
  <si>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</si>
  <si>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</si>
  <si>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</si>
  <si>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</si>
  <si>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</si>
  <si>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</si>
  <si>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</si>
  <si>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</si>
  <si>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</si>
  <si>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</si>
  <si>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</si>
  <si>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</si>
  <si>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</si>
  <si>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</si>
  <si>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</si>
  <si>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</si>
  <si>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</si>
  <si>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</si>
  <si>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</si>
  <si>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</si>
  <si>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</si>
  <si>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</si>
  <si>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</si>
  <si>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</si>
  <si>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</si>
  <si>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</si>
  <si>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</si>
  <si>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</si>
  <si>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</si>
  <si>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</si>
  <si>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</si>
  <si>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</si>
  <si>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</si>
  <si>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</si>
  <si>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</si>
  <si>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</si>
  <si>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</si>
  <si>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</si>
  <si>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</si>
  <si>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</si>
  <si>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</si>
  <si>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</si>
  <si>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</si>
  <si>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</si>
  <si>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</si>
  <si>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</si>
  <si>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</si>
  <si>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</si>
  <si>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</si>
  <si>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</si>
  <si>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</si>
  <si>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</si>
  <si>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</si>
  <si>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</si>
  <si>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</si>
  <si>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</si>
  <si>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</si>
  <si>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</si>
  <si>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</si>
  <si>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</si>
  <si>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</si>
  <si>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</si>
  <si>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</si>
  <si>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</si>
  <si>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</si>
  <si>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</si>
  <si>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</si>
  <si>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</si>
  <si>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</si>
  <si>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</si>
  <si>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</si>
  <si>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</si>
  <si>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</si>
  <si>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</si>
  <si>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</si>
  <si>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</si>
  <si>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</si>
  <si>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</si>
  <si>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</si>
  <si>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</si>
  <si>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</si>
  <si>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</si>
  <si>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</si>
  <si>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</si>
  <si>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</si>
  <si>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</si>
  <si>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</si>
  <si>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</si>
  <si>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</si>
  <si>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</si>
  <si>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</si>
  <si>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</si>
  <si>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</si>
  <si>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</si>
  <si>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</si>
  <si>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</si>
  <si>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</si>
  <si>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</si>
  <si>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</si>
  <si>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</si>
  <si>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</si>
  <si>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</si>
  <si>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</si>
  <si>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</si>
  <si>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</si>
  <si>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</si>
  <si>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</si>
  <si>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</si>
  <si>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</si>
  <si>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</si>
  <si>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</si>
  <si>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</si>
  <si>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</si>
  <si>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</si>
  <si>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</si>
  <si>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</si>
  <si>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</si>
  <si>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</si>
  <si>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</si>
  <si>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</si>
  <si>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</si>
  <si>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</si>
  <si>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</si>
  <si>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</si>
  <si>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</si>
  <si>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</si>
  <si>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</si>
  <si>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</si>
  <si>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</si>
  <si>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</si>
  <si>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</si>
  <si>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</si>
  <si>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</si>
  <si>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</si>
  <si>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</si>
  <si>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</si>
  <si>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</si>
  <si>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</si>
  <si>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</si>
  <si>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</si>
  <si>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</si>
  <si>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</si>
  <si>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</si>
  <si>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</si>
  <si>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</si>
  <si>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</si>
  <si>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</si>
  <si>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</si>
  <si>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</si>
  <si>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</si>
  <si>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</si>
  <si>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</si>
  <si>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</si>
  <si>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</si>
  <si>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</si>
  <si>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</si>
  <si>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</si>
  <si>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</si>
  <si>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</si>
  <si>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</si>
  <si>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</si>
  <si>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</si>
  <si>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</si>
  <si>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</si>
  <si>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</si>
  <si>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</si>
  <si>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</si>
  <si>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</si>
  <si>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</si>
  <si>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</si>
  <si>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</si>
  <si>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</si>
  <si>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</si>
  <si>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</si>
  <si>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</si>
  <si>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</si>
  <si>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</si>
  <si>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</si>
  <si>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</si>
  <si>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</si>
  <si>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</si>
  <si>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</si>
  <si>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</si>
  <si>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</si>
  <si>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</si>
  <si>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</si>
  <si>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</si>
  <si>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</si>
  <si>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</si>
  <si>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</si>
  <si>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</si>
  <si>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</si>
  <si>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</si>
  <si>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</si>
  <si>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</si>
  <si>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</si>
  <si>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</si>
  <si>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</si>
  <si>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</si>
  <si>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</si>
  <si>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</si>
  <si>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</si>
  <si>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</si>
  <si>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</si>
  <si>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</si>
  <si>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</si>
  <si>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</si>
  <si>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</si>
  <si>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</si>
  <si>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</si>
  <si>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</si>
  <si>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</si>
  <si>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</si>
  <si>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</si>
  <si>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</si>
  <si>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</si>
  <si>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</si>
  <si>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</si>
  <si>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</si>
  <si>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</si>
  <si>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</si>
  <si>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</si>
  <si>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</si>
  <si>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</si>
  <si>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</si>
  <si>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</si>
  <si>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</si>
  <si>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</si>
  <si>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</si>
  <si>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</si>
  <si>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</si>
  <si>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</si>
  <si>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</si>
  <si>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</si>
  <si>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</si>
  <si>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</si>
  <si>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</si>
  <si>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</si>
  <si>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</si>
  <si>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</si>
  <si>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</si>
  <si>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</si>
  <si>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</si>
  <si>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</si>
  <si>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</si>
  <si>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</si>
  <si>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</si>
  <si>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</si>
  <si>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</si>
  <si>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</si>
  <si>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</si>
  <si>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</si>
  <si>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</si>
  <si>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</si>
  <si>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</si>
  <si>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</si>
  <si>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</si>
  <si>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</si>
  <si>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</si>
  <si>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</si>
  <si>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</si>
  <si>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</si>
  <si>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</si>
  <si>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</si>
  <si>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</si>
  <si>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</si>
  <si>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</si>
  <si>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</si>
  <si>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</si>
  <si>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</si>
  <si>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</si>
  <si>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</si>
  <si>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</si>
  <si>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</si>
  <si>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</si>
  <si>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</si>
  <si>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</si>
  <si>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</si>
  <si>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</si>
  <si>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</si>
  <si>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</si>
  <si>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</si>
  <si>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</si>
  <si>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</si>
  <si>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</si>
  <si>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</si>
  <si>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</si>
  <si>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</si>
  <si>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</si>
  <si>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</si>
  <si>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</si>
  <si>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</si>
  <si>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</si>
  <si>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</si>
  <si>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</si>
  <si>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</si>
  <si>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</si>
  <si>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</si>
  <si>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</si>
  <si>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</si>
  <si>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</si>
  <si>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</si>
  <si>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</si>
  <si>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</si>
  <si>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</si>
  <si>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</si>
  <si>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</si>
  <si>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</si>
  <si>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</si>
  <si>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</si>
  <si>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</si>
  <si>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</si>
  <si>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</si>
  <si>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</si>
  <si>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</si>
  <si>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</si>
  <si>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</si>
  <si>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</si>
  <si>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</si>
  <si>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</si>
  <si>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</si>
  <si>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</si>
  <si>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</si>
  <si>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</si>
  <si>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</si>
  <si>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</si>
  <si>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</si>
  <si>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</si>
  <si>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</si>
  <si>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</si>
  <si>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</si>
  <si>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</si>
  <si>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</si>
  <si>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</si>
  <si>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</si>
  <si>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</si>
  <si>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</si>
  <si>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</si>
  <si>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</si>
  <si>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</si>
  <si>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</si>
  <si>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</si>
  <si>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</si>
  <si>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</si>
  <si>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</si>
  <si>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</si>
  <si>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</si>
  <si>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</si>
  <si>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</si>
  <si>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</si>
  <si>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</si>
  <si>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</si>
  <si>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</si>
  <si>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</si>
  <si>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</si>
  <si>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</si>
  <si>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</si>
  <si>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</si>
  <si>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</si>
  <si>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</si>
  <si>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</si>
  <si>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</si>
  <si>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</si>
  <si>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</si>
  <si>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</si>
  <si>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</si>
  <si>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</si>
  <si>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</si>
  <si>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</si>
  <si>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</si>
  <si>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</si>
  <si>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</si>
  <si>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</si>
  <si>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</si>
  <si>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</si>
  <si>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</si>
  <si>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</si>
  <si>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</si>
  <si>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</si>
  <si>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</si>
  <si>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</si>
  <si>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</si>
  <si>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</si>
  <si>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</si>
  <si>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</si>
  <si>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</si>
  <si>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</si>
  <si>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</si>
  <si>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</si>
  <si>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</si>
  <si>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</si>
  <si>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</si>
  <si>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</si>
  <si>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</si>
  <si>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</si>
  <si>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</si>
  <si>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</si>
  <si>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</si>
  <si>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</si>
  <si>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</si>
  <si>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</si>
  <si>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</si>
  <si>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</si>
  <si>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</si>
  <si>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</si>
  <si>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</si>
  <si>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</si>
  <si>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</si>
  <si>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</si>
  <si>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</si>
  <si>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</si>
  <si>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</si>
  <si>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</si>
  <si>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</si>
  <si>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</si>
  <si>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</si>
  <si>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</si>
  <si>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</si>
  <si>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</si>
  <si>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</si>
  <si>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</si>
  <si>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</si>
  <si>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</si>
  <si>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</si>
  <si>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</si>
  <si>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</si>
  <si>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</si>
  <si>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</si>
  <si>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</si>
  <si>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</si>
  <si>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</si>
  <si>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</si>
  <si>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</si>
  <si>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</si>
  <si>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</si>
  <si>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</si>
  <si>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</si>
  <si>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</si>
  <si>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</si>
  <si>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</si>
  <si>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</si>
  <si>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</si>
  <si>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</si>
  <si>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</si>
  <si>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</si>
  <si>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</si>
  <si>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</si>
  <si>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</si>
  <si>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</si>
  <si>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</si>
  <si>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</si>
  <si>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</si>
  <si>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</si>
  <si>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</si>
  <si>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</si>
  <si>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</si>
  <si>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</si>
  <si>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</si>
  <si>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</si>
  <si>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</si>
  <si>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</si>
  <si>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</si>
  <si>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</si>
  <si>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</si>
  <si>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</si>
  <si>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</si>
  <si>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</si>
  <si>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</si>
  <si>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</si>
  <si>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</si>
  <si>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</si>
  <si>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</si>
  <si>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</si>
  <si>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</si>
  <si>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</si>
  <si>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</si>
  <si>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</si>
  <si>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</si>
  <si>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</si>
  <si>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</si>
  <si>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</si>
  <si>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</si>
  <si>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</si>
  <si>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</si>
  <si>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</si>
  <si>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</si>
  <si>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</si>
  <si>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</si>
  <si>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</si>
  <si>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</si>
  <si>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</si>
  <si>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</si>
  <si>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</si>
  <si>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</si>
  <si>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</si>
  <si>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</si>
  <si>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</si>
  <si>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</si>
  <si>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</si>
  <si>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</si>
  <si>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</si>
  <si>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</si>
  <si>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</si>
  <si>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</si>
  <si>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</si>
  <si>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</si>
  <si>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</si>
  <si>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</si>
  <si>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</si>
  <si>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</si>
  <si>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</si>
  <si>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</si>
  <si>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</si>
  <si>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</si>
  <si>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</si>
  <si>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</si>
  <si>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</si>
  <si>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</si>
  <si>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</si>
  <si>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</si>
  <si>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</si>
  <si>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</si>
  <si>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</si>
  <si>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</si>
  <si>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</si>
  <si>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</si>
  <si>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</si>
  <si>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</si>
  <si>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</si>
  <si>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</si>
  <si>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</si>
  <si>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</si>
  <si>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</si>
  <si>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</si>
  <si>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</si>
  <si>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</si>
  <si>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</si>
  <si>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</si>
  <si>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</si>
  <si>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</si>
  <si>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</si>
  <si>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</si>
  <si>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</si>
  <si>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</si>
  <si>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</si>
  <si>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</si>
  <si>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</si>
  <si>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</si>
  <si>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</si>
  <si>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</si>
  <si>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</si>
  <si>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</si>
  <si>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</si>
  <si>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</si>
  <si>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</si>
  <si>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</si>
  <si>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</si>
  <si>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</si>
  <si>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</si>
  <si>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</si>
  <si>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</si>
  <si>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</si>
  <si>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</si>
  <si>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</si>
  <si>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</si>
  <si>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</si>
  <si>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</si>
  <si>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</si>
  <si>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</si>
  <si>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</si>
  <si>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</si>
  <si>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</si>
  <si>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</si>
  <si>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</si>
  <si>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</si>
  <si>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</si>
  <si>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</si>
  <si>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</si>
  <si>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</si>
  <si>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</si>
  <si>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</si>
  <si>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</si>
  <si>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</si>
  <si>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</si>
  <si>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</si>
  <si>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</si>
  <si>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</si>
  <si>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</si>
  <si>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</si>
  <si>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</si>
  <si>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</si>
  <si>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</si>
  <si>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</si>
  <si>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</si>
  <si>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</si>
  <si>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</si>
  <si>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</si>
  <si>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</si>
  <si>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</si>
  <si>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</si>
  <si>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</si>
  <si>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</si>
  <si>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</si>
  <si>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</si>
  <si>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</si>
  <si>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</si>
  <si>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</si>
  <si>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</si>
  <si>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</si>
  <si>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</si>
  <si>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</si>
  <si>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</si>
  <si>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</si>
  <si>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</si>
  <si>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</si>
  <si>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</si>
  <si>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</si>
  <si>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</si>
  <si>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</si>
  <si>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</si>
  <si>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</si>
  <si>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</si>
  <si>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</si>
  <si>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</si>
  <si>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</si>
  <si>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</si>
  <si>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</si>
  <si>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</si>
  <si>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</si>
  <si>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</si>
  <si>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</si>
  <si>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</si>
  <si>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</si>
  <si>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</si>
  <si>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</si>
  <si>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</si>
  <si>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</si>
  <si>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</si>
  <si>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</si>
  <si>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</si>
  <si>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</si>
  <si>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</si>
  <si>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</si>
  <si>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</si>
  <si>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</si>
  <si>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</si>
  <si>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</si>
  <si>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</si>
  <si>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</si>
  <si>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</si>
  <si>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</si>
  <si>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</si>
  <si>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</si>
  <si>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</si>
  <si>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</si>
  <si>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</si>
  <si>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</si>
  <si>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</si>
  <si>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</si>
  <si>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</si>
  <si>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</si>
  <si>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</si>
  <si>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</si>
  <si>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</si>
  <si>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</si>
  <si>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</si>
  <si>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</si>
  <si>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</si>
  <si>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</si>
  <si>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</si>
  <si>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</si>
  <si>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</si>
  <si>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</si>
  <si>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</si>
  <si>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</si>
  <si>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</si>
  <si>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</si>
  <si>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</si>
  <si>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</si>
  <si>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</si>
  <si>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</si>
  <si>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</si>
  <si>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</si>
  <si>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</si>
  <si>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</si>
  <si>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</si>
  <si>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</si>
  <si>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</si>
  <si>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</si>
  <si>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</si>
  <si>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</si>
  <si>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</si>
  <si>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</si>
  <si>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</si>
  <si>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</si>
  <si>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</si>
  <si>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</si>
  <si>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</si>
  <si>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</si>
  <si>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</si>
  <si>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</si>
  <si>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</si>
  <si>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</si>
  <si>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</si>
  <si>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</si>
  <si>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</si>
  <si>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</si>
  <si>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</si>
  <si>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</si>
  <si>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</si>
  <si>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</si>
  <si>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</si>
  <si>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</si>
  <si>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</si>
  <si>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</si>
  <si>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</si>
  <si>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</si>
  <si>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</si>
  <si>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</si>
  <si>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</si>
  <si>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</si>
  <si>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</si>
  <si>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</si>
  <si>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</si>
  <si>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</si>
  <si>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</si>
  <si>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</si>
  <si>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</si>
  <si>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</si>
  <si>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</si>
  <si>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</si>
  <si>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</si>
  <si>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</si>
  <si>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</si>
  <si>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</si>
  <si>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</si>
  <si>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</si>
  <si>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</si>
  <si>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</si>
  <si>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</si>
  <si>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</si>
  <si>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</si>
  <si>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</si>
  <si>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</si>
  <si>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</si>
  <si>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</si>
  <si>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</si>
  <si>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</si>
  <si>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</si>
  <si>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</si>
  <si>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</si>
  <si>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</si>
  <si>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</si>
  <si>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</si>
  <si>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</si>
  <si>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</si>
  <si>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</si>
  <si>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</si>
  <si>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</si>
  <si>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</si>
  <si>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</si>
  <si>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</si>
  <si>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</si>
  <si>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</si>
  <si>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</si>
  <si>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</si>
  <si>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</si>
  <si>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</si>
  <si>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</si>
  <si>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</si>
  <si>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</si>
  <si>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</si>
  <si>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</si>
  <si>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</si>
  <si>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</si>
  <si>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</si>
  <si>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</si>
  <si>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</si>
  <si>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</si>
  <si>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</si>
  <si>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</si>
  <si>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</si>
  <si>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</si>
  <si>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</si>
  <si>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</si>
  <si>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</si>
  <si>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</si>
  <si>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</si>
  <si>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</si>
  <si>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</si>
  <si>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</si>
  <si>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</si>
  <si>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</si>
  <si>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</si>
  <si>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</si>
  <si>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</si>
  <si>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</si>
  <si>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</si>
  <si>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</si>
  <si>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</si>
  <si>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</si>
  <si>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</si>
  <si>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</si>
  <si>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</si>
  <si>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</si>
  <si>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</si>
  <si>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</si>
  <si>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</si>
  <si>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</si>
  <si>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</si>
  <si>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</si>
  <si>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</si>
  <si>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</si>
  <si>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</si>
  <si>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</si>
  <si>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</si>
  <si>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</si>
  <si>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</si>
  <si>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</si>
  <si>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</si>
  <si>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</si>
  <si>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</si>
  <si>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</si>
  <si>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</si>
  <si>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</si>
  <si>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</si>
  <si>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</si>
  <si>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</si>
  <si>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</si>
  <si>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</si>
  <si>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</si>
  <si>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</si>
  <si>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</si>
  <si>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</si>
  <si>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</si>
  <si>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</si>
  <si>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</si>
  <si>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</si>
  <si>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</si>
  <si>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</si>
  <si>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</si>
  <si>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</si>
  <si>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</si>
  <si>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</si>
  <si>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</si>
  <si>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</si>
  <si>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</si>
  <si>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</si>
  <si>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</si>
  <si>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</si>
  <si>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</si>
  <si>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</si>
  <si>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</si>
  <si>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</si>
  <si>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</si>
  <si>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</si>
  <si>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</si>
  <si>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</si>
  <si>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</si>
  <si>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</si>
  <si>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</si>
  <si>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</si>
  <si>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</si>
  <si>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</si>
  <si>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</si>
  <si>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</si>
  <si>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</si>
  <si>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</si>
  <si>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</si>
  <si>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</si>
  <si>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</si>
  <si>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</si>
  <si>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</si>
  <si>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</si>
  <si>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</si>
  <si>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</si>
  <si>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</si>
  <si>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</si>
  <si>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</si>
  <si>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</si>
  <si>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</si>
  <si>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</si>
  <si>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</si>
  <si>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</si>
  <si>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</si>
  <si>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</si>
  <si>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</si>
  <si>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</si>
  <si>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</si>
  <si>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</si>
  <si>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</si>
  <si>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</si>
  <si>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</si>
  <si>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</si>
  <si>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</si>
  <si>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</si>
  <si>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</si>
  <si>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</si>
  <si>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</si>
  <si>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</si>
  <si>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</si>
  <si>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</si>
  <si>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</si>
  <si>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</si>
  <si>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</si>
  <si>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</si>
  <si>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</si>
  <si>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</si>
  <si>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</si>
  <si>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</si>
  <si>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</si>
  <si>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</si>
  <si>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</si>
  <si>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</si>
  <si>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</si>
  <si>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</si>
  <si>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</si>
  <si>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</si>
  <si>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</si>
  <si>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</si>
  <si>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</si>
  <si>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</si>
  <si>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</si>
  <si>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</si>
  <si>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</si>
  <si>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</si>
  <si>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</si>
  <si>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</si>
  <si>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</si>
  <si>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</si>
  <si>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</si>
  <si>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</si>
  <si>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</si>
  <si>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</si>
  <si>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</si>
  <si>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</si>
  <si>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</si>
  <si>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</si>
  <si>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</si>
  <si>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</si>
  <si>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</si>
  <si>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</si>
  <si>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</si>
  <si>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</si>
  <si>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</si>
  <si>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</si>
  <si>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</si>
  <si>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</si>
  <si>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</si>
  <si>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</si>
  <si>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</si>
  <si>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</si>
  <si>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</si>
  <si>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</si>
  <si>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</si>
  <si>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</si>
  <si>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</si>
  <si>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</si>
  <si>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</si>
  <si>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</si>
  <si>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</si>
  <si>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</si>
  <si>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</si>
  <si>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</si>
  <si>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</si>
  <si>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</si>
  <si>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</si>
  <si>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</si>
  <si>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</si>
  <si>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</si>
  <si>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</si>
  <si>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</si>
  <si>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</si>
  <si>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</si>
  <si>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</si>
  <si>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</si>
  <si>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</si>
  <si>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</si>
  <si>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</si>
  <si>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</si>
  <si>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</si>
  <si>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</si>
  <si>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</si>
  <si>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</si>
  <si>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</si>
  <si>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</si>
  <si>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</si>
  <si>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</si>
  <si>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</si>
  <si>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</si>
  <si>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</si>
  <si>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</si>
  <si>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</si>
  <si>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</si>
  <si>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</si>
  <si>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</si>
  <si>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</si>
  <si>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</si>
  <si>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</si>
  <si>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</si>
  <si>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</si>
  <si>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</si>
  <si>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</si>
  <si>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</si>
  <si>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</si>
  <si>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</si>
  <si>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</si>
  <si>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</si>
  <si>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</si>
  <si>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</si>
  <si>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</si>
  <si>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</si>
  <si>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</si>
  <si>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</si>
  <si>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</si>
  <si>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</si>
  <si>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</si>
  <si>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</si>
  <si>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</si>
  <si>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</si>
  <si>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</si>
  <si>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</si>
  <si>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</si>
  <si>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</si>
  <si>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</si>
  <si>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</si>
  <si>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</si>
  <si>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</si>
  <si>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</si>
  <si>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</si>
  <si>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</si>
  <si>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</si>
  <si>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</si>
  <si>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</si>
  <si>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</si>
  <si>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</si>
  <si>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</si>
  <si>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</si>
  <si>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</si>
  <si>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</si>
  <si>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</si>
  <si>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</si>
  <si>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</si>
  <si>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</si>
  <si>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</si>
  <si>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</si>
  <si>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</si>
  <si>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</si>
  <si>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</si>
  <si>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</si>
  <si>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</si>
  <si>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</si>
  <si>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</si>
  <si>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</si>
  <si>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</si>
  <si>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</si>
  <si>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</si>
  <si>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</si>
  <si>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</si>
  <si>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</si>
  <si>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</si>
  <si>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</si>
  <si>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</si>
  <si>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</si>
  <si>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</si>
  <si>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</si>
  <si>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</si>
  <si>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</si>
  <si>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</si>
  <si>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</si>
  <si>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</si>
  <si>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</si>
  <si>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</si>
  <si>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</si>
  <si>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</si>
  <si>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</si>
  <si>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</si>
  <si>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</si>
  <si>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</si>
  <si>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</si>
  <si>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</si>
  <si>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</si>
  <si>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</si>
  <si>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</si>
  <si>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</si>
  <si>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</si>
  <si>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</si>
  <si>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</si>
  <si>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</si>
  <si>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</si>
  <si>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</si>
  <si>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</si>
  <si>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</si>
  <si>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</si>
  <si>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</si>
  <si>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</si>
  <si>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</si>
  <si>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</si>
  <si>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</si>
  <si>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</si>
  <si>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</si>
  <si>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</si>
  <si>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</si>
  <si>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</si>
  <si>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</si>
  <si>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</si>
  <si>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</si>
  <si>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</si>
  <si>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</si>
  <si>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</si>
  <si>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</si>
  <si>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</si>
  <si>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</si>
  <si>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</si>
  <si>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</si>
  <si>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</si>
  <si>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</si>
  <si>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</si>
  <si>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</si>
  <si>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</si>
  <si>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</si>
  <si>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</si>
  <si>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</si>
  <si>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</si>
  <si>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</si>
  <si>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</si>
  <si>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</si>
  <si>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</si>
  <si>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</si>
  <si>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</si>
  <si>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</si>
  <si>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</si>
  <si>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</si>
  <si>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</si>
  <si>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</si>
  <si>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</si>
  <si>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</si>
  <si>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</si>
  <si>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</si>
  <si>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</si>
  <si>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</si>
  <si>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</si>
  <si>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</si>
  <si>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</si>
  <si>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</si>
  <si>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</si>
  <si>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</si>
  <si>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</si>
  <si>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</si>
  <si>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</si>
  <si>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</si>
  <si>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</si>
  <si>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</si>
  <si>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</si>
  <si>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</si>
  <si>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</si>
  <si>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</si>
  <si>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</si>
  <si>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</si>
  <si>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</si>
  <si>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</si>
  <si>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</si>
  <si>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</si>
  <si>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</si>
  <si>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</si>
  <si>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</si>
  <si>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</si>
  <si>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</si>
  <si>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</si>
  <si>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</si>
  <si>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</si>
  <si>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</si>
  <si>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</si>
  <si>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</si>
  <si>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</si>
  <si>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</si>
  <si>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</si>
  <si>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</si>
  <si>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</si>
  <si>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</si>
  <si>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</si>
  <si>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</si>
  <si>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</si>
  <si>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</si>
  <si>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</si>
  <si>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</si>
  <si>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</si>
  <si>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</si>
  <si>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</si>
  <si>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</si>
  <si>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</si>
  <si>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</si>
  <si>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</si>
  <si>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</si>
  <si>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</si>
  <si>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</si>
  <si>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</si>
  <si>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</si>
  <si>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</si>
  <si>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</si>
  <si>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</si>
  <si>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</si>
  <si>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</si>
  <si>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</si>
  <si>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</si>
  <si>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</si>
  <si>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</si>
  <si>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</si>
  <si>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</si>
  <si>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</si>
  <si>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</si>
  <si>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</si>
  <si>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</si>
  <si>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</si>
  <si>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</si>
  <si>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</si>
  <si>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</si>
  <si>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</si>
  <si>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</si>
  <si>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</si>
  <si>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</si>
  <si>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</si>
  <si>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</si>
  <si>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</si>
  <si>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</si>
  <si>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</si>
  <si>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</si>
  <si>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</si>
  <si>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</si>
  <si>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</si>
  <si>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</si>
  <si>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</si>
  <si>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</si>
  <si>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</si>
  <si>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</si>
  <si>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</si>
  <si>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</si>
  <si>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</si>
  <si>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</si>
  <si>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</si>
  <si>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</si>
  <si>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</si>
  <si>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</si>
  <si>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</si>
  <si>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</si>
  <si>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</si>
  <si>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</si>
  <si>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</si>
  <si>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</si>
  <si>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</si>
  <si>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</si>
  <si>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</si>
  <si>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</si>
  <si>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</si>
  <si>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</si>
  <si>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</si>
  <si>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</si>
  <si>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</si>
  <si>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</si>
  <si>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</si>
  <si>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</si>
  <si>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</si>
  <si>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</si>
  <si>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</si>
  <si>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</si>
  <si>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</si>
  <si>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</si>
  <si>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</si>
  <si>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</si>
  <si>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</si>
  <si>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</si>
  <si>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</si>
  <si>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</si>
  <si>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</si>
  <si>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</si>
  <si>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</si>
  <si>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</si>
  <si>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</si>
  <si>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</si>
  <si>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</si>
  <si>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</si>
  <si>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</si>
  <si>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</si>
  <si>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</si>
  <si>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</si>
  <si>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</si>
  <si>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</si>
  <si>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</si>
  <si>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</si>
  <si>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</si>
  <si>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</si>
  <si>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</si>
  <si>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</si>
  <si>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</si>
  <si>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</si>
  <si>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</si>
  <si>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</si>
  <si>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</si>
  <si>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</si>
  <si>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</si>
  <si>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</si>
  <si>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</si>
  <si>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</si>
  <si>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</si>
  <si>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</si>
  <si>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</si>
  <si>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</si>
  <si>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</si>
  <si>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</si>
  <si>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</si>
  <si>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</si>
  <si>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</si>
  <si>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</si>
  <si>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</si>
  <si>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</si>
  <si>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</si>
  <si>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</si>
  <si>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</si>
  <si>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</si>
  <si>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</si>
  <si>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</si>
  <si>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</si>
  <si>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</si>
  <si>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</si>
  <si>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</si>
  <si>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</si>
  <si>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</si>
  <si>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</si>
  <si>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</si>
  <si>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</si>
  <si>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</si>
  <si>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</si>
  <si>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</si>
  <si>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</si>
  <si>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</si>
  <si>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</si>
  <si>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</si>
  <si>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</si>
  <si>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</si>
  <si>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</si>
  <si>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</si>
  <si>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</si>
  <si>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</si>
  <si>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</si>
  <si>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</si>
  <si>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</si>
  <si>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</si>
  <si>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</si>
  <si>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</si>
  <si>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</si>
  <si>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</si>
  <si>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</si>
  <si>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</si>
  <si>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</si>
  <si>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</si>
  <si>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</si>
  <si>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</si>
  <si>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</si>
  <si>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</si>
  <si>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</si>
  <si>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</si>
  <si>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</si>
  <si>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</si>
  <si>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</si>
  <si>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</si>
  <si>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</si>
  <si>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</si>
  <si>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</si>
  <si>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</si>
  <si>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</si>
  <si>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</si>
  <si>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</si>
  <si>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</si>
  <si>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</si>
  <si>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</si>
  <si>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</si>
  <si>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</si>
  <si>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</si>
  <si>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</si>
  <si>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</si>
  <si>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</si>
  <si>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</si>
  <si>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</si>
  <si>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</si>
  <si>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</si>
  <si>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</si>
  <si>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</si>
  <si>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</si>
  <si>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</si>
  <si>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</si>
  <si>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</si>
  <si>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</si>
  <si>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</si>
  <si>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</si>
  <si>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</si>
  <si>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</si>
  <si>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</si>
  <si>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</si>
  <si>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</si>
  <si>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</si>
  <si>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</si>
  <si>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</si>
  <si>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</si>
  <si>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</si>
  <si>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</si>
  <si>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</si>
  <si>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</si>
  <si>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</si>
  <si>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</si>
  <si>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</si>
  <si>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</si>
  <si>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</si>
  <si>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</si>
  <si>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</si>
  <si>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</si>
  <si>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</si>
  <si>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</si>
  <si>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</si>
  <si>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</si>
  <si>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</si>
  <si>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</si>
  <si>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</si>
  <si>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</si>
  <si>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</si>
  <si>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</si>
  <si>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</si>
  <si>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</si>
  <si>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</si>
  <si>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</si>
  <si>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</si>
  <si>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</si>
  <si>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</si>
  <si>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</si>
  <si>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</si>
  <si>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</si>
  <si>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</si>
  <si>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</si>
  <si>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</si>
  <si>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</si>
  <si>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</si>
  <si>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</si>
  <si>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</si>
  <si>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</si>
  <si>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</si>
  <si>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</si>
  <si>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</si>
  <si>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</si>
  <si>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</si>
  <si>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</si>
  <si>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</si>
  <si>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</si>
  <si>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</si>
  <si>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</si>
  <si>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</si>
  <si>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</si>
  <si>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</si>
  <si>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</si>
  <si>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</si>
  <si>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</si>
  <si>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</si>
  <si>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</si>
  <si>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</si>
  <si>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</si>
  <si>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</si>
  <si>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</si>
  <si>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</si>
  <si>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</si>
  <si>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</si>
  <si>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</si>
  <si>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</si>
  <si>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</si>
  <si>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</si>
  <si>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</si>
  <si>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</si>
  <si>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</si>
  <si>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</si>
  <si>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</si>
  <si>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</si>
  <si>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</si>
  <si>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</si>
  <si>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</si>
  <si>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</si>
  <si>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</si>
  <si>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</si>
  <si>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</si>
  <si>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</si>
  <si>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</si>
  <si>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</si>
  <si>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</si>
  <si>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</si>
  <si>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</si>
  <si>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</si>
  <si>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</si>
  <si>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</si>
  <si>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</si>
  <si>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</si>
  <si>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</si>
  <si>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</si>
  <si>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</si>
  <si>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</si>
  <si>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</si>
  <si>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</si>
  <si>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</si>
  <si>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</si>
  <si>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</si>
  <si>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</si>
  <si>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</si>
  <si>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</si>
  <si>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</si>
  <si>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</si>
  <si>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</si>
  <si>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</si>
  <si>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</si>
  <si>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</si>
  <si>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</si>
  <si>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</si>
  <si>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</si>
  <si>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</si>
  <si>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</si>
  <si>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</si>
  <si>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</si>
  <si>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</si>
  <si>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</si>
  <si>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</si>
  <si>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</si>
  <si>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</si>
  <si>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</si>
  <si>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</si>
  <si>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</si>
  <si>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</si>
  <si>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</si>
  <si>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</si>
  <si>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</si>
  <si>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</si>
  <si>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</si>
  <si>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</si>
  <si>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</si>
  <si>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</si>
  <si>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</si>
  <si>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</si>
  <si>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</si>
  <si>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</si>
  <si>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</si>
  <si>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</si>
  <si>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</si>
  <si>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</si>
  <si>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</si>
  <si>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</si>
  <si>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</si>
  <si>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</si>
  <si>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</si>
  <si>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</si>
  <si>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</si>
  <si>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</si>
  <si>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</si>
  <si>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</si>
  <si>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</si>
  <si>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</si>
  <si>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</si>
  <si>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</si>
  <si>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</si>
  <si>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</si>
  <si>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</si>
  <si>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</si>
  <si>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</si>
  <si>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</si>
  <si>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</si>
  <si>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</si>
  <si>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</si>
  <si>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</si>
  <si>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</si>
  <si>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</si>
  <si>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</si>
  <si>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</si>
  <si>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</si>
  <si>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</si>
  <si>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</si>
  <si>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</si>
  <si>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</si>
  <si>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</si>
  <si>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</si>
  <si>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</si>
  <si>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</si>
  <si>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</si>
  <si>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</si>
  <si>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</si>
  <si>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</si>
  <si>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</si>
  <si>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</si>
  <si>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</si>
  <si>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</si>
  <si>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</si>
  <si>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</si>
  <si>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</si>
  <si>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</si>
  <si>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</si>
  <si>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</si>
  <si>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</si>
  <si>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</si>
  <si>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</si>
  <si>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</si>
  <si>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</si>
  <si>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</si>
  <si>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</si>
  <si>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</si>
  <si>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</si>
  <si>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</si>
  <si>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</si>
  <si>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</si>
  <si>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</si>
  <si>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</si>
  <si>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</si>
  <si>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</si>
  <si>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</si>
  <si>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</si>
  <si>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</si>
  <si>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</si>
  <si>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</si>
  <si>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</si>
  <si>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</si>
  <si>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</si>
  <si>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</si>
  <si>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</si>
  <si>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</si>
  <si>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</si>
  <si>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</si>
  <si>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</si>
  <si>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</si>
  <si>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</si>
  <si>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</si>
  <si>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</si>
  <si>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</si>
  <si>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</si>
  <si>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</si>
  <si>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</si>
  <si>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</si>
  <si>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</si>
  <si>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</si>
  <si>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</si>
  <si>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</si>
  <si>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</si>
  <si>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</si>
  <si>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</si>
  <si>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</si>
  <si>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</si>
  <si>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</si>
  <si>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</si>
  <si>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</si>
  <si>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</si>
  <si>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</si>
  <si>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</si>
  <si>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</si>
  <si>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</si>
  <si>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</si>
  <si>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</si>
  <si>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</si>
  <si>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</si>
  <si>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</si>
  <si>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</si>
  <si>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</si>
  <si>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</si>
  <si>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</si>
  <si>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</si>
  <si>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</si>
  <si>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</si>
  <si>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</si>
  <si>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</si>
  <si>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</si>
  <si>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</si>
  <si>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</si>
  <si>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</si>
  <si>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</si>
  <si>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</si>
  <si>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</si>
  <si>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</si>
  <si>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</si>
  <si>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</si>
  <si>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</si>
  <si>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</si>
  <si>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</si>
  <si>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</si>
  <si>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</si>
  <si>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</si>
  <si>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</si>
  <si>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</si>
  <si>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</si>
  <si>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</si>
  <si>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</si>
  <si>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</si>
  <si>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</si>
  <si>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</si>
  <si>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</si>
  <si>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</si>
  <si>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</si>
  <si>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</si>
  <si>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</si>
  <si>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</si>
  <si>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</si>
  <si>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</si>
  <si>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</si>
  <si>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</si>
  <si>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</si>
  <si>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</si>
  <si>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</si>
  <si>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</si>
  <si>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</si>
  <si>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</si>
  <si>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</si>
  <si>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</si>
  <si>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</si>
  <si>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</si>
  <si>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</si>
  <si>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</si>
  <si>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</si>
  <si>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</si>
  <si>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</si>
  <si>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</si>
  <si>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</si>
  <si>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</si>
  <si>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</si>
  <si>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</si>
  <si>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</si>
  <si>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</si>
  <si>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</si>
  <si>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</si>
  <si>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</si>
  <si>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</si>
  <si>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</si>
  <si>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</si>
  <si>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</si>
  <si>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</si>
  <si>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</si>
  <si>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</si>
  <si>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</si>
  <si>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</si>
  <si>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</si>
  <si>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</si>
  <si>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</si>
  <si>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</si>
  <si>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</si>
  <si>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</si>
  <si>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</si>
  <si>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</si>
  <si>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</si>
  <si>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</si>
  <si>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</si>
  <si>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</si>
  <si>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</si>
  <si>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</si>
  <si>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</si>
  <si>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</si>
  <si>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</si>
  <si>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</si>
  <si>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</si>
  <si>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</si>
  <si>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</si>
  <si>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</si>
  <si>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</si>
  <si>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</si>
  <si>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</si>
  <si>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</si>
  <si>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</si>
  <si>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</si>
  <si>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</si>
  <si>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</si>
  <si>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</si>
  <si>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</si>
  <si>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</si>
  <si>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</si>
  <si>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</si>
  <si>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</si>
  <si>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</si>
  <si>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</si>
  <si>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</si>
  <si>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</si>
  <si>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</si>
  <si>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</si>
  <si>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</si>
  <si>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</si>
  <si>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</si>
  <si>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</si>
  <si>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</si>
  <si>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</si>
  <si>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</si>
  <si>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</si>
  <si>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</si>
  <si>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</si>
  <si>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</si>
  <si>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</si>
  <si>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</si>
  <si>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</si>
  <si>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</si>
  <si>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</si>
  <si>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</si>
  <si>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</si>
  <si>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</si>
  <si>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</si>
  <si>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</si>
  <si>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</si>
  <si>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</si>
  <si>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</si>
  <si>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</si>
  <si>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</si>
  <si>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</si>
  <si>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</si>
  <si>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</si>
  <si>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</si>
  <si>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</si>
  <si>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</si>
  <si>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</si>
  <si>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</si>
  <si>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</si>
  <si>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</si>
  <si>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</si>
  <si>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</si>
  <si>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</si>
  <si>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</si>
  <si>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</si>
  <si>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</si>
  <si>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</si>
  <si>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</si>
  <si>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</si>
  <si>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</si>
  <si>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</si>
  <si>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</si>
  <si>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</si>
  <si>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</si>
  <si>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</si>
  <si>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</si>
  <si>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</si>
  <si>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</si>
  <si>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</si>
  <si>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</si>
  <si>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</si>
  <si>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</si>
  <si>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</si>
  <si>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</si>
  <si>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</si>
  <si>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</si>
  <si>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</si>
  <si>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</si>
  <si>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</si>
  <si>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</si>
  <si>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</si>
  <si>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</si>
  <si>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</si>
  <si>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</si>
  <si>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</si>
  <si>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</si>
  <si>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</si>
  <si>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</si>
  <si>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</si>
  <si>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</si>
  <si>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</si>
  <si>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</si>
  <si>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</si>
  <si>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</si>
  <si>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</si>
  <si>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</si>
  <si>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</si>
  <si>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</si>
  <si>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</si>
  <si>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</si>
  <si>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</si>
  <si>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</si>
  <si>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</si>
  <si>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</si>
  <si>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</si>
  <si>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</si>
  <si>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</si>
  <si>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</si>
  <si>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</si>
  <si>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</si>
  <si>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</si>
  <si>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</si>
  <si>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</si>
  <si>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</si>
  <si>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</si>
  <si>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</si>
  <si>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</si>
  <si>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</si>
  <si>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</si>
  <si>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</si>
  <si>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</si>
  <si>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</si>
  <si>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</si>
  <si>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</si>
  <si>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</si>
  <si>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</si>
  <si>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</si>
  <si>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</si>
  <si>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</si>
  <si>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</si>
  <si>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</si>
  <si>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</si>
  <si>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</si>
  <si>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</si>
  <si>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</si>
  <si>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</si>
  <si>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</si>
  <si>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</si>
  <si>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</si>
  <si>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</si>
  <si>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</si>
  <si>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</si>
  <si>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</si>
  <si>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</si>
  <si>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</si>
  <si>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</si>
  <si>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</si>
  <si>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</si>
  <si>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</si>
  <si>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</si>
  <si>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</si>
  <si>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</si>
  <si>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</si>
  <si>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</si>
  <si>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</si>
  <si>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</si>
  <si>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</si>
  <si>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</si>
  <si>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</si>
  <si>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</si>
  <si>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</si>
  <si>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</si>
  <si>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</si>
  <si>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</si>
  <si>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</si>
  <si>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</si>
  <si>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</si>
  <si>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</si>
  <si>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</si>
  <si>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</si>
  <si>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</si>
  <si>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</si>
  <si>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</si>
  <si>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</si>
  <si>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</si>
  <si>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</si>
  <si>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</si>
  <si>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</si>
  <si>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</si>
  <si>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</si>
  <si>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</si>
  <si>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</si>
  <si>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</si>
  <si>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</si>
  <si>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</si>
  <si>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</si>
  <si>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</si>
  <si>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</si>
  <si>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</si>
  <si>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</si>
  <si>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</si>
  <si>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</si>
  <si>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</si>
  <si>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</si>
  <si>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</si>
  <si>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</si>
  <si>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</si>
  <si>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</si>
  <si>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</si>
  <si>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</si>
  <si>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</si>
  <si>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</si>
  <si>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</si>
  <si>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</si>
  <si>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</si>
  <si>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</si>
  <si>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</si>
  <si>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</si>
  <si>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</si>
  <si>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</si>
  <si>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</si>
  <si>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</si>
  <si>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</si>
  <si>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</si>
  <si>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</si>
  <si>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</si>
  <si>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</si>
  <si>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</si>
  <si>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</si>
  <si>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</si>
  <si>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</si>
  <si>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</si>
  <si>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</si>
  <si>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</si>
  <si>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</si>
  <si>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</si>
  <si>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</si>
  <si>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</si>
  <si>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</si>
  <si>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</si>
  <si>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</si>
  <si>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</si>
  <si>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</si>
  <si>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</si>
  <si>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</si>
  <si>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</si>
  <si>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</si>
  <si>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</si>
  <si>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</si>
  <si>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</si>
  <si>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</si>
  <si>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</si>
  <si>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</si>
  <si>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</si>
  <si>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</si>
  <si>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</si>
  <si>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</si>
  <si>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</si>
  <si>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</si>
  <si>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</si>
  <si>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</si>
  <si>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</si>
  <si>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</si>
  <si>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</si>
  <si>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</si>
  <si>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</si>
  <si>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</si>
  <si>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</si>
  <si>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</si>
  <si>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</si>
  <si>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</si>
  <si>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</si>
  <si>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</si>
  <si>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</si>
  <si>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</si>
  <si>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</si>
  <si>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</si>
  <si>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</si>
  <si>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</si>
  <si>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</si>
  <si>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</si>
  <si>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</si>
  <si>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</si>
  <si>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</si>
  <si>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</si>
  <si>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</si>
  <si>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</si>
  <si>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</si>
  <si>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</si>
  <si>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</si>
  <si>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</si>
  <si>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</si>
  <si>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</si>
  <si>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</si>
  <si>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</si>
  <si>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</si>
  <si>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</si>
  <si>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</si>
  <si>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</si>
  <si>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</si>
  <si>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</si>
  <si>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</si>
  <si>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</si>
  <si>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</si>
  <si>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</si>
  <si>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</si>
  <si>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</si>
  <si>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</si>
  <si>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</si>
  <si>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</si>
  <si>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</si>
  <si>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</si>
  <si>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</si>
  <si>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</si>
  <si>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</si>
  <si>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</si>
  <si>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</si>
  <si>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</si>
  <si>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</si>
  <si>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</si>
  <si>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</si>
  <si>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</si>
  <si>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</si>
  <si>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</si>
  <si>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</si>
  <si>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</si>
  <si>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</si>
  <si>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</si>
  <si>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</si>
  <si>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</si>
  <si>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</si>
  <si>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</si>
  <si>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</si>
  <si>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</si>
  <si>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</si>
  <si>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</si>
  <si>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</si>
  <si>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</si>
  <si>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</si>
  <si>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</si>
  <si>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</si>
  <si>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</si>
  <si>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</si>
  <si>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</si>
  <si>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</si>
  <si>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</si>
  <si>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</si>
  <si>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</si>
  <si>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</si>
  <si>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</si>
  <si>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</si>
  <si>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</si>
  <si>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</si>
  <si>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</si>
  <si>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</si>
  <si>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</si>
  <si>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</si>
  <si>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</si>
  <si>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</si>
  <si>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</si>
  <si>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</si>
  <si>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</si>
  <si>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</si>
  <si>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</si>
  <si>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</si>
  <si>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</si>
  <si>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</si>
  <si>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</si>
  <si>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</si>
  <si>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</si>
  <si>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</si>
  <si>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</si>
  <si>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</si>
  <si>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</si>
  <si>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</si>
  <si>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</si>
  <si>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</si>
  <si>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</si>
  <si>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</si>
  <si>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</si>
  <si>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</si>
  <si>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</si>
  <si>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</si>
  <si>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</si>
  <si>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</si>
  <si>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</si>
  <si>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</si>
  <si>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</si>
  <si>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</si>
  <si>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</si>
  <si>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</si>
  <si>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</si>
  <si>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</si>
  <si>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</si>
  <si>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</si>
  <si>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</si>
  <si>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</si>
  <si>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</si>
  <si>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</si>
  <si>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</si>
  <si>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</si>
  <si>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</si>
  <si>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</si>
  <si>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</si>
  <si>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</si>
  <si>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</si>
  <si>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</si>
  <si>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</si>
  <si>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</si>
  <si>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</si>
  <si>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</si>
  <si>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</si>
  <si>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</si>
  <si>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</si>
  <si>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</si>
  <si>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</si>
  <si>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</si>
  <si>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</si>
  <si>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</si>
  <si>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</si>
  <si>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</si>
  <si>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</si>
  <si>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</si>
  <si>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</si>
  <si>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</si>
  <si>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</si>
  <si>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</si>
  <si>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</si>
  <si>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</si>
  <si>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</si>
  <si>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</si>
  <si>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</si>
  <si>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</si>
  <si>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</si>
  <si>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</si>
  <si>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</si>
  <si>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</si>
  <si>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</si>
  <si>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</si>
  <si>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</si>
  <si>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</si>
  <si>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</si>
  <si>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</si>
  <si>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</si>
  <si>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</si>
  <si>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</si>
  <si>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</si>
  <si>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</si>
  <si>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</si>
  <si>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</si>
  <si>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</si>
  <si>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</si>
  <si>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</si>
  <si>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</si>
  <si>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</si>
  <si>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</si>
  <si>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</si>
  <si>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</si>
  <si>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</si>
  <si>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</si>
  <si>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</si>
  <si>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</si>
  <si>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</si>
  <si>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</si>
  <si>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</si>
  <si>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</si>
  <si>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</si>
  <si>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</si>
  <si>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</si>
  <si>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</si>
  <si>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</si>
  <si>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</si>
  <si>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</si>
  <si>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</si>
  <si>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</si>
  <si>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</si>
  <si>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</si>
  <si>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</si>
  <si>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</si>
  <si>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</si>
  <si>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</si>
  <si>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</si>
  <si>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</si>
  <si>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</si>
  <si>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</si>
  <si>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</si>
  <si>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</si>
  <si>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</si>
  <si>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</si>
  <si>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</si>
  <si>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</si>
  <si>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</si>
  <si>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</si>
  <si>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</si>
  <si>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</si>
  <si>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</si>
  <si>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</si>
  <si>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</si>
  <si>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</si>
  <si>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</si>
  <si>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</si>
  <si>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</si>
  <si>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</si>
  <si>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</si>
  <si>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</si>
  <si>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</si>
  <si>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</si>
  <si>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</si>
  <si>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</si>
  <si>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</si>
  <si>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</si>
  <si>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</si>
  <si>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</si>
  <si>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</si>
  <si>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</si>
  <si>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</si>
  <si>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</si>
  <si>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</si>
  <si>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</si>
  <si>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</si>
  <si>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</si>
  <si>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</si>
  <si>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</si>
  <si>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</si>
  <si>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</si>
  <si>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</si>
  <si>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</si>
  <si>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</si>
  <si>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</si>
  <si>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</si>
  <si>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</si>
  <si>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</si>
  <si>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</si>
  <si>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</si>
  <si>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</si>
  <si>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</si>
  <si>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</si>
  <si>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</si>
  <si>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</si>
  <si>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</si>
  <si>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</si>
  <si>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</si>
  <si>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</si>
  <si>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</si>
  <si>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</si>
  <si>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</si>
  <si>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</si>
  <si>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</si>
  <si>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</si>
  <si>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</si>
  <si>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</si>
  <si>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</si>
  <si>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</si>
  <si>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</si>
  <si>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</si>
  <si>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</si>
  <si>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</si>
  <si>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</si>
  <si>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</si>
  <si>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</si>
  <si>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</si>
  <si>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</si>
  <si>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</si>
  <si>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</si>
  <si>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</si>
  <si>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</si>
  <si>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</si>
  <si>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</si>
  <si>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</si>
  <si>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</si>
  <si>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</si>
  <si>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</si>
  <si>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</si>
  <si>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</si>
  <si>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</si>
  <si>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</si>
  <si>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</si>
  <si>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</si>
  <si>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</si>
  <si>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</si>
  <si>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</si>
  <si>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</si>
  <si>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</si>
  <si>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</si>
  <si>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</si>
  <si>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</si>
  <si>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</si>
  <si>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</si>
  <si>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</si>
  <si>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</si>
  <si>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</si>
  <si>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</si>
  <si>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</si>
  <si>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</si>
  <si>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</si>
  <si>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</si>
  <si>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</si>
  <si>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</si>
  <si>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</si>
  <si>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</si>
  <si>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</si>
  <si>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</si>
  <si>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</si>
  <si>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</si>
  <si>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</si>
  <si>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</si>
  <si>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</si>
  <si>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</si>
  <si>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</si>
  <si>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</si>
  <si>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</si>
  <si>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</si>
  <si>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</si>
  <si>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</si>
  <si>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</si>
  <si>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</si>
  <si>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</si>
  <si>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</si>
  <si>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</si>
  <si>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</si>
  <si>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</si>
  <si>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</si>
  <si>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</si>
  <si>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</si>
  <si>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</si>
  <si>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</si>
  <si>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</si>
  <si>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</si>
  <si>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</si>
  <si>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</si>
  <si>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</si>
  <si>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</si>
  <si>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</si>
  <si>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</si>
  <si>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</si>
  <si>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</si>
  <si>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</si>
  <si>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</si>
  <si>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</si>
  <si>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</si>
  <si>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</si>
  <si>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</si>
  <si>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</si>
  <si>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</si>
  <si>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</si>
  <si>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</si>
  <si>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</si>
  <si>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</si>
  <si>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</si>
  <si>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</si>
  <si>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</si>
  <si>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</si>
  <si>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</si>
  <si>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</si>
  <si>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</si>
  <si>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</si>
  <si>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</si>
  <si>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</si>
  <si>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</si>
  <si>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</si>
  <si>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</si>
  <si>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</si>
  <si>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</si>
  <si>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</si>
  <si>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</si>
  <si>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</si>
  <si>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</si>
  <si>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</si>
  <si>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</si>
  <si>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</si>
  <si>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</si>
  <si>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</si>
  <si>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</si>
  <si>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</si>
  <si>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</si>
  <si>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</si>
  <si>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</si>
  <si>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</si>
  <si>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</si>
  <si>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</si>
  <si>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</si>
  <si>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</si>
  <si>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</si>
  <si>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</si>
  <si>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</si>
  <si>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</si>
  <si>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</si>
  <si>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</si>
  <si>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</si>
  <si>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</si>
  <si>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</si>
  <si>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</si>
  <si>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</si>
  <si>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</si>
  <si>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</si>
  <si>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</si>
  <si>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</si>
  <si>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</si>
  <si>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</si>
  <si>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</si>
  <si>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</si>
  <si>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</si>
  <si>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</si>
  <si>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</si>
  <si>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</si>
  <si>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</si>
  <si>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</si>
  <si>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</si>
  <si>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</si>
  <si>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</si>
  <si>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</si>
  <si>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</si>
  <si>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</si>
  <si>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</si>
  <si>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</si>
  <si>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</si>
  <si>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</si>
  <si>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</si>
  <si>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</si>
  <si>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</si>
  <si>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</si>
  <si>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</si>
  <si>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</si>
  <si>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</si>
  <si>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</si>
  <si>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</si>
  <si>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</si>
  <si>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</si>
  <si>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</si>
  <si>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</si>
  <si>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</si>
  <si>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</si>
  <si>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</si>
  <si>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</si>
  <si>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</si>
  <si>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</si>
  <si>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</si>
  <si>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</si>
  <si>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</si>
  <si>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</si>
  <si>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</si>
  <si>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</si>
  <si>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</si>
  <si>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</si>
  <si>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</si>
  <si>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</si>
  <si>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</si>
  <si>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</si>
  <si>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</si>
  <si>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</si>
  <si>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</si>
  <si>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</si>
  <si>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</si>
  <si>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</si>
  <si>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</si>
  <si>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</si>
  <si>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</si>
  <si>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</si>
  <si>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</si>
  <si>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</si>
  <si>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</si>
  <si>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</si>
  <si>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</si>
  <si>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</si>
  <si>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</si>
  <si>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</si>
  <si>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</si>
  <si>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</si>
  <si>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</si>
  <si>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</si>
  <si>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</si>
  <si>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</si>
  <si>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</si>
  <si>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</si>
  <si>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</si>
  <si>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</si>
  <si>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</si>
  <si>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</si>
  <si>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</si>
  <si>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</si>
  <si>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</si>
  <si>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</si>
  <si>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</si>
  <si>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</si>
  <si>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</si>
  <si>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</si>
  <si>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</si>
  <si>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</si>
  <si>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</si>
  <si>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</si>
  <si>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</si>
  <si>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</si>
  <si>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</si>
  <si>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</si>
  <si>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</si>
  <si>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</si>
  <si>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</si>
  <si>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</si>
  <si>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</si>
  <si>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</si>
  <si>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</si>
  <si>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</si>
  <si>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</si>
  <si>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</si>
  <si>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</si>
  <si>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</si>
  <si>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</si>
  <si>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</si>
  <si>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</si>
  <si>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</si>
  <si>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</si>
  <si>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</si>
  <si>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</si>
  <si>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</si>
  <si>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</si>
  <si>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</si>
  <si>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</si>
  <si>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</si>
  <si>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</si>
  <si>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</si>
  <si>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</si>
  <si>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</si>
  <si>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</si>
  <si>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</si>
  <si>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</si>
  <si>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</si>
  <si>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</si>
  <si>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</si>
  <si>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</si>
  <si>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</si>
  <si>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</si>
  <si>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</si>
  <si>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</si>
  <si>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</si>
  <si>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</si>
  <si>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</si>
  <si>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</si>
  <si>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</si>
  <si>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</si>
  <si>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</si>
  <si>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</si>
  <si>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</si>
  <si>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</si>
  <si>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</si>
  <si>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</si>
  <si>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</si>
  <si>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</si>
  <si>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</si>
  <si>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</si>
  <si>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</si>
  <si>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</si>
  <si>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</si>
  <si>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</si>
  <si>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</si>
  <si>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</si>
  <si>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</si>
  <si>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</si>
  <si>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</si>
  <si>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</si>
  <si>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</si>
  <si>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</si>
  <si>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</si>
  <si>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</si>
  <si>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</si>
  <si>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</si>
  <si>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</si>
  <si>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</si>
  <si>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</si>
  <si>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</si>
  <si>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</si>
  <si>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</si>
  <si>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</si>
  <si>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</si>
  <si>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</si>
  <si>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</si>
  <si>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</si>
  <si>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</si>
  <si>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</si>
  <si>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</si>
  <si>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</si>
  <si>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</si>
  <si>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</si>
  <si>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</si>
  <si>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</si>
  <si>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</si>
  <si>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</si>
  <si>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</si>
  <si>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</si>
  <si>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</si>
  <si>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</si>
  <si>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</si>
  <si>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</si>
  <si>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</si>
  <si>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</si>
  <si>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</si>
  <si>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</si>
  <si>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</si>
  <si>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</si>
  <si>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</si>
  <si>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</si>
  <si>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</si>
  <si>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</si>
  <si>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</si>
  <si>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</si>
  <si>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</si>
  <si>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</si>
  <si>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</si>
  <si>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</si>
  <si>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</si>
  <si>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</si>
  <si>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</si>
  <si>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</si>
  <si>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</si>
  <si>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</si>
  <si>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</si>
  <si>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</si>
  <si>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</si>
  <si>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</si>
  <si>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</si>
  <si>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</si>
  <si>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</si>
  <si>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</si>
  <si>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</si>
  <si>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</si>
  <si>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</si>
  <si>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</si>
  <si>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</si>
  <si>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</si>
  <si>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</si>
  <si>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</si>
  <si>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</si>
  <si>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</si>
  <si>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</si>
  <si>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</si>
  <si>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</si>
  <si>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</si>
  <si>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</si>
  <si>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</si>
  <si>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</si>
  <si>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</si>
  <si>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</si>
  <si>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</si>
  <si>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</si>
  <si>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</si>
  <si>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</si>
  <si>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</si>
  <si>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</si>
  <si>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</si>
  <si>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</si>
  <si>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</si>
  <si>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</si>
  <si>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</si>
  <si>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</si>
  <si>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</si>
  <si>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</si>
  <si>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</si>
  <si>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</si>
  <si>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</si>
  <si>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</si>
  <si>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</si>
  <si>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</si>
  <si>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</si>
  <si>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</si>
  <si>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</si>
  <si>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</si>
  <si>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</si>
  <si>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</si>
  <si>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</si>
  <si>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</si>
  <si>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</si>
  <si>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</si>
  <si>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</si>
  <si>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</si>
  <si>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</si>
  <si>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</si>
  <si>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</si>
  <si>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</si>
  <si>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</si>
  <si>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</si>
  <si>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</si>
  <si>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</si>
  <si>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</si>
  <si>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</si>
  <si>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</si>
  <si>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</si>
  <si>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</si>
  <si>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</si>
  <si>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</si>
  <si>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</si>
  <si>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</si>
  <si>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</si>
  <si>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</si>
  <si>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</si>
  <si>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</si>
  <si>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</si>
  <si>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</si>
  <si>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</si>
  <si>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</si>
  <si>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</si>
  <si>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</si>
  <si>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</si>
  <si>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</si>
  <si>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</si>
  <si>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</si>
  <si>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</si>
  <si>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</si>
  <si>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</si>
  <si>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</si>
  <si>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</si>
  <si>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</si>
  <si>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</si>
  <si>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</si>
  <si>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</si>
  <si>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</si>
  <si>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</si>
  <si>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</si>
  <si>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</si>
  <si>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</si>
  <si>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</si>
  <si>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</si>
  <si>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</si>
  <si>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</si>
  <si>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</si>
  <si>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</si>
  <si>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</si>
  <si>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</si>
  <si>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</si>
  <si>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</si>
  <si>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</si>
  <si>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</si>
  <si>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</si>
  <si>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</si>
  <si>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</si>
  <si>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</si>
  <si>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</si>
  <si>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</si>
  <si>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</si>
  <si>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</si>
  <si>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</si>
  <si>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</si>
  <si>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</si>
  <si>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</si>
  <si>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</si>
  <si>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</si>
  <si>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</si>
  <si>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</si>
  <si>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</si>
  <si>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</si>
  <si>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</si>
  <si>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</si>
  <si>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</si>
  <si>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</si>
  <si>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</si>
  <si>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</si>
  <si>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</si>
  <si>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</si>
  <si>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</si>
  <si>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</si>
  <si>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</si>
  <si>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</si>
  <si>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</si>
  <si>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</si>
  <si>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</si>
  <si>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</si>
  <si>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</si>
  <si>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</si>
  <si>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</si>
  <si>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</si>
  <si>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</si>
  <si>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</si>
  <si>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</si>
  <si>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</si>
  <si>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</si>
  <si>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</si>
  <si>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</si>
  <si>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</si>
  <si>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</si>
  <si>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</si>
  <si>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</si>
  <si>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</si>
  <si>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</si>
  <si>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</si>
  <si>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</si>
  <si>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</si>
  <si>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</si>
  <si>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</si>
  <si>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</si>
  <si>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</si>
  <si>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</si>
  <si>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</si>
  <si>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</si>
  <si>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</si>
  <si>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</si>
  <si>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</si>
  <si>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</si>
  <si>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</si>
  <si>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</si>
  <si>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</si>
  <si>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</si>
  <si>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</si>
  <si>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</si>
  <si>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</si>
  <si>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</si>
  <si>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</si>
  <si>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</si>
  <si>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</si>
  <si>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</si>
  <si>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</si>
  <si>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</si>
  <si>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</si>
  <si>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</si>
  <si>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</si>
  <si>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</si>
  <si>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</si>
  <si>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</si>
  <si>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</si>
  <si>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</si>
  <si>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</si>
  <si>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</si>
  <si>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</si>
  <si>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</si>
  <si>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</si>
  <si>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</si>
  <si>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</si>
  <si>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</si>
  <si>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</si>
  <si>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</si>
  <si>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</si>
  <si>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</si>
  <si>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</si>
  <si>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</si>
  <si>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</si>
  <si>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</si>
  <si>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</si>
  <si>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</si>
  <si>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</si>
  <si>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</si>
  <si>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</si>
  <si>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</si>
  <si>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</si>
  <si>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</si>
  <si>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</si>
  <si>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</si>
  <si>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</si>
  <si>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</si>
  <si>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</si>
  <si>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</si>
  <si>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</si>
  <si>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</si>
  <si>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</si>
  <si>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</si>
  <si>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</si>
  <si>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</si>
  <si>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</si>
  <si>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</si>
  <si>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</si>
  <si>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</si>
  <si>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</si>
  <si>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</si>
  <si>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</si>
  <si>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</si>
  <si>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</si>
  <si>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</si>
  <si>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</si>
  <si>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</si>
  <si>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</si>
  <si>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</si>
  <si>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</si>
  <si>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</si>
  <si>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</si>
  <si>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</si>
  <si>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</si>
  <si>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</si>
  <si>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</si>
  <si>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</si>
  <si>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</si>
  <si>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</si>
  <si>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</si>
  <si>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</si>
  <si>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</si>
  <si>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</si>
  <si>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</si>
  <si>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</si>
  <si>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</si>
  <si>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</si>
  <si>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</si>
  <si>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</si>
  <si>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</si>
  <si>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</si>
  <si>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</si>
  <si>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</si>
  <si>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</si>
  <si>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</si>
  <si>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</si>
  <si>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</si>
  <si>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</si>
  <si>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</si>
  <si>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</si>
  <si>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</si>
  <si>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</si>
  <si>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</si>
  <si>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</si>
  <si>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</si>
  <si>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</si>
  <si>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</si>
  <si>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</si>
  <si>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</si>
  <si>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</si>
  <si>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</si>
  <si>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</si>
  <si>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</si>
  <si>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</si>
  <si>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</si>
  <si>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</si>
  <si>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</si>
  <si>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</si>
  <si>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</si>
  <si>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</si>
  <si>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</si>
  <si>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</si>
  <si>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</si>
  <si>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</si>
  <si>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</si>
  <si>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</si>
  <si>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</si>
  <si>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</si>
  <si>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</si>
  <si>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</si>
  <si>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</si>
  <si>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</si>
  <si>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</si>
  <si>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</si>
  <si>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</si>
  <si>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</si>
  <si>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</si>
  <si>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</si>
  <si>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</si>
  <si>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</si>
  <si>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</si>
  <si>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</si>
  <si>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</si>
  <si>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</si>
  <si>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</si>
  <si>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</si>
  <si>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</si>
  <si>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</si>
  <si>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</si>
  <si>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</si>
  <si>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</si>
  <si>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</si>
  <si>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</si>
  <si>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</si>
  <si>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</si>
  <si>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</si>
  <si>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</si>
  <si>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</si>
  <si>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</si>
  <si>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</si>
  <si>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</si>
  <si>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</si>
  <si>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</si>
  <si>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</si>
  <si>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</si>
  <si>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</si>
  <si>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</si>
  <si>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</si>
  <si>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</si>
  <si>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</si>
  <si>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</si>
  <si>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</si>
  <si>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</si>
  <si>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</si>
  <si>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</si>
  <si>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</si>
  <si>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</si>
  <si>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</si>
  <si>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</si>
  <si>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</si>
  <si>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</si>
  <si>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</si>
  <si>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</si>
  <si>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</si>
  <si>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</si>
  <si>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</si>
  <si>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</si>
  <si>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</si>
  <si>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</si>
  <si>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</si>
  <si>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</si>
  <si>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</si>
  <si>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</si>
  <si>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</si>
  <si>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</si>
  <si>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</si>
  <si>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</si>
  <si>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</si>
  <si>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</si>
  <si>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</si>
  <si>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</si>
  <si>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</si>
  <si>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</si>
  <si>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</si>
  <si>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</si>
  <si>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</si>
  <si>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</si>
  <si>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</si>
  <si>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</si>
  <si>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</si>
  <si>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</si>
  <si>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</si>
  <si>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</si>
  <si>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</si>
  <si>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</si>
  <si>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</si>
  <si>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</si>
  <si>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</si>
  <si>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</si>
  <si>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</si>
  <si>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</si>
  <si>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</si>
  <si>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</si>
  <si>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</si>
  <si>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</si>
  <si>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</si>
  <si>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</si>
  <si>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</si>
  <si>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</si>
  <si>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</si>
  <si>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</si>
  <si>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</si>
  <si>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</si>
  <si>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</si>
  <si>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</si>
  <si>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</si>
  <si>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</si>
  <si>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</si>
  <si>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</si>
  <si>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</si>
  <si>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</si>
  <si>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</si>
  <si>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</si>
  <si>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</si>
  <si>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</si>
  <si>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</si>
  <si>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</si>
  <si>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</si>
  <si>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</si>
  <si>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</si>
  <si>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</si>
  <si>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</si>
  <si>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</si>
  <si>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</si>
  <si>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</si>
  <si>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</si>
  <si>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</si>
  <si>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</si>
  <si>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</si>
  <si>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</si>
  <si>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</si>
  <si>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</si>
  <si>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</si>
  <si>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</si>
  <si>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</si>
  <si>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</si>
  <si>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</si>
  <si>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</si>
  <si>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</si>
  <si>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</si>
  <si>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</si>
  <si>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</si>
  <si>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</si>
  <si>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</si>
  <si>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</si>
  <si>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</si>
  <si>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</si>
  <si>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</si>
  <si>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</si>
  <si>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</si>
  <si>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</si>
  <si>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</si>
  <si>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</si>
  <si>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</si>
  <si>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</si>
  <si>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</si>
  <si>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</si>
  <si>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</si>
  <si>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</si>
  <si>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</si>
  <si>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</si>
  <si>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</si>
  <si>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</si>
  <si>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</si>
  <si>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</si>
  <si>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</si>
  <si>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</si>
  <si>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</si>
  <si>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</si>
  <si>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</si>
  <si>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</si>
  <si>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</si>
  <si>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</si>
  <si>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</si>
  <si>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</si>
  <si>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</si>
  <si>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</si>
  <si>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</si>
  <si>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</si>
  <si>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</si>
  <si>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</si>
  <si>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</si>
  <si>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</si>
  <si>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</si>
  <si>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</si>
  <si>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</si>
  <si>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</si>
  <si>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</si>
  <si>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</si>
  <si>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</si>
  <si>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</si>
  <si>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</si>
  <si>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</si>
  <si>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</si>
  <si>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</si>
  <si>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</si>
  <si>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</si>
  <si>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</si>
  <si>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</si>
  <si>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</si>
  <si>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</si>
  <si>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</si>
  <si>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</si>
  <si>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</si>
  <si>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</si>
  <si>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</si>
  <si>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</si>
  <si>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</si>
  <si>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</si>
  <si>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</si>
  <si>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</si>
  <si>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</si>
  <si>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</si>
  <si>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</si>
  <si>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</si>
  <si>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</si>
  <si>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</si>
  <si>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</si>
  <si>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</si>
  <si>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</si>
  <si>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</si>
  <si>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</si>
  <si>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</si>
  <si>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</si>
  <si>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</si>
  <si>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</si>
  <si>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</si>
  <si>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</si>
  <si>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</si>
  <si>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</si>
  <si>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</si>
  <si>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</si>
  <si>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</si>
  <si>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</si>
  <si>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</si>
  <si>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</si>
  <si>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</si>
  <si>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</si>
  <si>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</si>
  <si>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</si>
  <si>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</si>
  <si>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</si>
  <si>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</si>
  <si>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</si>
  <si>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</si>
  <si>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</si>
  <si>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</si>
  <si>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</si>
  <si>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</si>
  <si>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</si>
  <si>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</si>
  <si>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</si>
  <si>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</si>
  <si>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</si>
  <si>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</si>
  <si>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</si>
  <si>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</si>
  <si>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</si>
  <si>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</si>
  <si>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</si>
  <si>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</si>
  <si>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</si>
  <si>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</si>
  <si>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</si>
  <si>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</si>
  <si>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</si>
  <si>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</si>
  <si>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</si>
  <si>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</si>
  <si>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</si>
  <si>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</si>
  <si>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</si>
  <si>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</si>
  <si>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</si>
  <si>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</si>
  <si>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</si>
  <si>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</si>
  <si>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</si>
  <si>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</si>
  <si>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</si>
  <si>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</si>
  <si>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</si>
  <si>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</si>
  <si>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</si>
  <si>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</si>
  <si>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</si>
  <si>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</si>
  <si>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</si>
  <si>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</si>
  <si>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</si>
  <si>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</si>
  <si>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</si>
  <si>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</si>
  <si>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</si>
  <si>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</si>
  <si>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</si>
  <si>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</si>
  <si>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</si>
  <si>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</si>
  <si>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</si>
  <si>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</si>
  <si>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</si>
  <si>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</si>
  <si>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</si>
  <si>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</si>
  <si>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</si>
  <si>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</si>
  <si>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</si>
  <si>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</si>
  <si>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</si>
  <si>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</si>
  <si>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</si>
  <si>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</si>
  <si>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</si>
  <si>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</si>
  <si>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</si>
  <si>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</si>
  <si>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</si>
  <si>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</si>
  <si>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</si>
  <si>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</si>
  <si>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</si>
  <si>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</si>
  <si>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</si>
  <si>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</si>
  <si>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</si>
  <si>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</si>
  <si>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</si>
  <si>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</si>
  <si>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</si>
  <si>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</si>
  <si>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</si>
  <si>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</si>
  <si>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</si>
  <si>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</si>
  <si>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</si>
  <si>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</si>
  <si>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</si>
  <si>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</si>
  <si>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</si>
  <si>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</si>
  <si>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</si>
  <si>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</si>
  <si>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</si>
  <si>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</si>
  <si>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</si>
  <si>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</si>
  <si>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</si>
  <si>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</si>
  <si>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</si>
  <si>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</si>
  <si>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</si>
  <si>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</si>
  <si>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</si>
  <si>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</si>
  <si>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</si>
  <si>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</si>
  <si>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</si>
  <si>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</si>
  <si>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</si>
  <si>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</si>
  <si>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</si>
  <si>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</si>
  <si>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</si>
  <si>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</si>
  <si>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</si>
  <si>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</si>
  <si>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</si>
  <si>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</si>
  <si>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</si>
  <si>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</si>
  <si>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</si>
  <si>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</si>
  <si>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</si>
  <si>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</si>
  <si>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</si>
  <si>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</si>
  <si>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</si>
  <si>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</si>
  <si>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</si>
  <si>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</si>
  <si>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</si>
  <si>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</si>
  <si>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</si>
  <si>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</si>
  <si>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</si>
  <si>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</si>
  <si>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</si>
  <si>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</si>
  <si>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</si>
  <si>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</si>
  <si>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</si>
  <si>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</si>
  <si>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</si>
  <si>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</si>
  <si>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</si>
  <si>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</si>
  <si>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</si>
  <si>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</si>
  <si>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</si>
  <si>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</si>
  <si>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</si>
  <si>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</si>
  <si>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</si>
  <si>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</si>
  <si>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</si>
  <si>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</si>
  <si>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</si>
  <si>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</si>
  <si>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</si>
  <si>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</si>
  <si>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</si>
  <si>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</si>
  <si>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</si>
  <si>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</si>
  <si>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</si>
  <si>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</si>
  <si>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</si>
  <si>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</si>
  <si>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</si>
  <si>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</si>
  <si>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</si>
  <si>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</si>
  <si>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</si>
  <si>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</si>
  <si>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</si>
  <si>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</si>
  <si>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</si>
  <si>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</si>
  <si>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</si>
  <si>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</si>
  <si>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</si>
  <si>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</si>
  <si>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</si>
  <si>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</si>
  <si>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</si>
  <si>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</si>
  <si>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</si>
  <si>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</si>
  <si>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</si>
  <si>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</si>
  <si>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</si>
  <si>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</si>
  <si>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</si>
  <si>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</si>
  <si>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</si>
  <si>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</si>
  <si>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</si>
  <si>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</si>
  <si>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</si>
  <si>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</si>
  <si>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</si>
  <si>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</si>
  <si>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</si>
  <si>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</si>
  <si>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</si>
  <si>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</si>
  <si>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</si>
  <si>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</si>
  <si>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</si>
  <si>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</si>
  <si>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</si>
  <si>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</si>
  <si>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</si>
  <si>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</si>
  <si>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</si>
  <si>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</si>
  <si>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</si>
  <si>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</si>
  <si>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</si>
  <si>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</si>
  <si>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</si>
  <si>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</si>
  <si>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</si>
  <si>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</si>
  <si>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</si>
  <si>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</si>
  <si>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</si>
  <si>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</si>
  <si>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</si>
  <si>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</si>
  <si>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</si>
  <si>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</si>
  <si>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</si>
  <si>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</si>
  <si>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</si>
  <si>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</si>
  <si>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</si>
  <si>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</si>
  <si>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</si>
  <si>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</si>
  <si>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</si>
  <si>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</si>
  <si>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</si>
  <si>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</si>
  <si>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</si>
  <si>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</si>
  <si>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</si>
  <si>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</si>
  <si>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</si>
  <si>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</si>
  <si>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</si>
  <si>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</si>
  <si>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</si>
  <si>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</si>
  <si>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</si>
  <si>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</si>
  <si>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</si>
  <si>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</si>
  <si>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</si>
  <si>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</si>
  <si>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</si>
  <si>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</si>
  <si>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</si>
  <si>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</si>
  <si>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</si>
  <si>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</si>
  <si>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</si>
  <si>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</si>
  <si>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</si>
  <si>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</si>
  <si>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</si>
  <si>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</si>
  <si>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</si>
  <si>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</si>
  <si>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</si>
  <si>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</si>
  <si>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</si>
  <si>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</si>
  <si>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</si>
  <si>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</si>
  <si>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</si>
  <si>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</si>
  <si>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</si>
  <si>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</si>
  <si>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</si>
  <si>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</si>
  <si>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</si>
  <si>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</si>
  <si>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</si>
  <si>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</si>
  <si>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</si>
  <si>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</si>
  <si>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</si>
  <si>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</si>
  <si>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</si>
  <si>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</si>
  <si>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</si>
  <si>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</si>
  <si>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</si>
  <si>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</si>
  <si>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</si>
  <si>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</si>
  <si>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</si>
  <si>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</si>
  <si>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</si>
  <si>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</si>
  <si>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</si>
  <si>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</si>
  <si>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</si>
  <si>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</si>
  <si>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</si>
  <si>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</si>
  <si>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</si>
  <si>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</si>
  <si>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</si>
  <si>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</si>
  <si>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</si>
  <si>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</si>
  <si>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</si>
  <si>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</si>
  <si>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</si>
  <si>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</si>
  <si>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</si>
  <si>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</si>
  <si>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</si>
  <si>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</si>
  <si>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</si>
  <si>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</si>
  <si>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</si>
  <si>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</si>
  <si>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</si>
  <si>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</si>
  <si>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</si>
  <si>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</si>
  <si>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</si>
  <si>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</si>
  <si>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</si>
  <si>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</si>
  <si>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</si>
  <si>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</si>
  <si>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</si>
  <si>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</si>
  <si>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</si>
  <si>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</si>
  <si>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</si>
  <si>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</si>
  <si>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</si>
  <si>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</si>
  <si>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</si>
  <si>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</si>
  <si>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</si>
  <si>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</si>
  <si>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</si>
  <si>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</si>
  <si>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</si>
  <si>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</si>
  <si>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</si>
  <si>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</si>
  <si>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</si>
  <si>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</si>
  <si>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</si>
  <si>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</si>
  <si>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</si>
  <si>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</si>
  <si>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</si>
  <si>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</si>
  <si>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</si>
  <si>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</si>
  <si>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</si>
  <si>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</si>
  <si>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</si>
  <si>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</si>
  <si>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</si>
  <si>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</si>
  <si>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</si>
  <si>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</si>
  <si>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</si>
  <si>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</si>
  <si>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</si>
  <si>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</si>
  <si>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</si>
  <si>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</si>
  <si>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</si>
  <si>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</si>
  <si>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</si>
  <si>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</si>
  <si>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</si>
  <si>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</si>
  <si>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</si>
  <si>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</si>
  <si>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</si>
  <si>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</si>
  <si>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</si>
  <si>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</si>
  <si>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</si>
  <si>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</si>
  <si>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</si>
  <si>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</si>
  <si>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</si>
  <si>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</si>
  <si>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</si>
  <si>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</si>
  <si>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</si>
  <si>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</si>
  <si>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</si>
  <si>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</si>
  <si>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</si>
  <si>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</si>
  <si>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</si>
  <si>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</si>
  <si>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</si>
  <si>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</si>
  <si>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</si>
  <si>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</si>
  <si>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</si>
  <si>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</si>
  <si>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</si>
  <si>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</si>
  <si>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</si>
  <si>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</si>
  <si>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</si>
  <si>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</si>
  <si>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</si>
  <si>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</si>
  <si>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</si>
  <si>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</si>
  <si>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</si>
  <si>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</si>
  <si>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</si>
  <si>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</si>
  <si>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</si>
  <si>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</si>
  <si>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</si>
  <si>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</si>
  <si>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</si>
  <si>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</si>
  <si>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</si>
  <si>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</si>
  <si>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</si>
  <si>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</si>
  <si>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</si>
  <si>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</si>
  <si>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</si>
  <si>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</si>
  <si>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</si>
  <si>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</si>
  <si>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</si>
  <si>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</si>
  <si>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</si>
  <si>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</si>
  <si>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</si>
  <si>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</si>
  <si>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</si>
  <si>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</si>
  <si>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</si>
  <si>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</si>
  <si>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</si>
  <si>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</si>
  <si>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</si>
  <si>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</si>
  <si>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</si>
  <si>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</si>
  <si>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</si>
  <si>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</si>
  <si>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</si>
  <si>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</si>
  <si>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</si>
  <si>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</si>
  <si>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</si>
  <si>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</si>
  <si>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</si>
  <si>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</si>
  <si>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</si>
  <si>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</si>
  <si>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</si>
  <si>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</si>
  <si>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</si>
  <si>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</si>
  <si>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</si>
  <si>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</si>
  <si>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</si>
  <si>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</si>
  <si>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</si>
  <si>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</si>
  <si>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</si>
  <si>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</si>
  <si>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</si>
  <si>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</si>
  <si>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</si>
  <si>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</si>
  <si>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</si>
  <si>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</si>
  <si>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</si>
  <si>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</si>
  <si>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</si>
  <si>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</si>
  <si>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</si>
  <si>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</si>
  <si>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</si>
  <si>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</si>
  <si>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</si>
  <si>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</si>
  <si>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</si>
  <si>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</si>
  <si>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</si>
  <si>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</si>
  <si>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</si>
  <si>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</si>
  <si>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</si>
  <si>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</si>
  <si>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</si>
  <si>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</si>
  <si>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</si>
  <si>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</si>
  <si>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</si>
  <si>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</si>
  <si>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</si>
  <si>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</si>
  <si>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</si>
  <si>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</si>
  <si>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</si>
  <si>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</si>
  <si>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</si>
  <si>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</si>
  <si>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</si>
  <si>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</si>
  <si>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</si>
  <si>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</si>
  <si>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</si>
  <si>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</si>
  <si>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</si>
  <si>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</si>
  <si>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</si>
  <si>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</si>
  <si>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</si>
  <si>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</si>
  <si>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</si>
  <si>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</si>
  <si>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</si>
  <si>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</si>
  <si>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</si>
  <si>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</si>
  <si>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</si>
  <si>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</si>
  <si>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</si>
  <si>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</si>
  <si>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</si>
  <si>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</si>
  <si>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</si>
  <si>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</si>
  <si>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</si>
  <si>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</si>
  <si>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</si>
  <si>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</si>
  <si>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</si>
  <si>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</si>
  <si>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</si>
  <si>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</si>
  <si>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</si>
  <si>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</si>
  <si>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</si>
  <si>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</si>
  <si>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</si>
  <si>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</si>
  <si>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</si>
  <si>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</si>
  <si>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</si>
  <si>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</si>
  <si>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</si>
  <si>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</si>
  <si>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</si>
  <si>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</si>
  <si>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</si>
  <si>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</si>
  <si>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</si>
  <si>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</si>
  <si>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</si>
  <si>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</si>
  <si>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</si>
  <si>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</si>
  <si>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</si>
  <si>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</si>
  <si>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</si>
  <si>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</si>
  <si>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</si>
  <si>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</si>
  <si>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</si>
  <si>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</si>
  <si>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</si>
  <si>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</si>
  <si>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</si>
  <si>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</si>
  <si>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</si>
  <si>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</si>
  <si>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</si>
  <si>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</si>
  <si>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</si>
  <si>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</si>
  <si>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</si>
  <si>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</si>
  <si>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</si>
  <si>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</si>
  <si>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</si>
  <si>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</si>
  <si>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</si>
  <si>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</si>
  <si>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</si>
  <si>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</si>
  <si>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</si>
  <si>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</si>
  <si>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</si>
  <si>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</si>
  <si>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</si>
  <si>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</si>
  <si>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</si>
  <si>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</si>
  <si>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</si>
  <si>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</si>
  <si>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</si>
  <si>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</si>
  <si>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</si>
  <si>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</si>
  <si>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</si>
  <si>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</si>
  <si>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</si>
  <si>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</si>
  <si>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</si>
  <si>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</si>
  <si>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</si>
  <si>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</si>
  <si>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</si>
  <si>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</si>
  <si>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</si>
  <si>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</si>
  <si>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</si>
  <si>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</si>
  <si>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</si>
  <si>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</si>
  <si>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</si>
  <si>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</si>
  <si>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</si>
  <si>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</si>
  <si>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</si>
  <si>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</si>
  <si>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</si>
  <si>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</si>
  <si>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</si>
  <si>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</si>
  <si>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</si>
  <si>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</si>
  <si>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</si>
  <si>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</si>
  <si>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</si>
  <si>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</si>
  <si>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</si>
  <si>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</si>
  <si>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</si>
  <si>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</si>
  <si>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</si>
  <si>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</si>
  <si>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</si>
  <si>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</si>
  <si>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</si>
  <si>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</si>
  <si>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</si>
  <si>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</si>
  <si>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</si>
  <si>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</si>
  <si>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</si>
  <si>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</si>
  <si>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</si>
  <si>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</si>
  <si>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</si>
  <si>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</si>
  <si>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</si>
  <si>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</si>
  <si>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</si>
  <si>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</si>
  <si>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</si>
  <si>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</si>
  <si>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</si>
  <si>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</si>
  <si>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</si>
  <si>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</si>
  <si>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</si>
  <si>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</si>
  <si>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</si>
  <si>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</si>
  <si>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</si>
  <si>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</si>
  <si>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</si>
  <si>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</si>
  <si>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</si>
  <si>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</si>
  <si>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</si>
  <si>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</si>
  <si>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</si>
  <si>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</si>
  <si>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</si>
  <si>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</si>
  <si>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</si>
  <si>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</si>
  <si>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</si>
  <si>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</si>
  <si>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</si>
  <si>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</si>
  <si>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</si>
  <si>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</si>
  <si>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</si>
  <si>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</si>
  <si>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</si>
  <si>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</si>
  <si>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</si>
  <si>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</si>
  <si>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</si>
  <si>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</si>
  <si>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</si>
  <si>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</si>
  <si>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</si>
  <si>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</si>
  <si>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</si>
  <si>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</si>
  <si>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</si>
  <si>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</si>
  <si>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</si>
  <si>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</si>
  <si>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</si>
  <si>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</si>
  <si>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</si>
  <si>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</si>
  <si>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</si>
  <si>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</si>
  <si>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</si>
  <si>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</si>
  <si>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</si>
  <si>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</si>
  <si>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</si>
  <si>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</si>
  <si>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</si>
  <si>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</si>
  <si>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</si>
  <si>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</si>
  <si>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</si>
  <si>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</si>
  <si>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</si>
  <si>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</si>
  <si>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</si>
  <si>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</si>
  <si>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</si>
  <si>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</si>
  <si>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</si>
  <si>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</si>
  <si>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</si>
  <si>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</si>
  <si>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</si>
  <si>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</si>
  <si>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</si>
  <si>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</si>
  <si>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</si>
  <si>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</si>
  <si>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</si>
  <si>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</si>
  <si>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</si>
  <si>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</si>
  <si>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</si>
  <si>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</si>
  <si>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</si>
  <si>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</si>
  <si>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</si>
  <si>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</si>
  <si>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</si>
  <si>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</si>
  <si>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</si>
  <si>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</si>
  <si>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</si>
  <si>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</si>
  <si>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</si>
  <si>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</si>
  <si>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</si>
  <si>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</si>
  <si>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</si>
  <si>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</si>
  <si>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</si>
  <si>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</si>
  <si>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</si>
  <si>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</si>
  <si>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</si>
  <si>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</si>
  <si>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</si>
  <si>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</si>
  <si>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</si>
  <si>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</si>
  <si>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</si>
  <si>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</si>
  <si>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</si>
  <si>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</si>
  <si>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</si>
  <si>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</si>
  <si>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</si>
  <si>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</si>
  <si>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</si>
  <si>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</si>
  <si>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</si>
  <si>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</si>
  <si>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</si>
  <si>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</si>
  <si>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</si>
  <si>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</si>
  <si>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</si>
  <si>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</si>
  <si>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</si>
  <si>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</si>
  <si>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</si>
  <si>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</si>
  <si>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</si>
  <si>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</si>
  <si>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</si>
  <si>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</si>
  <si>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</si>
  <si>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</si>
  <si>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</si>
  <si>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</si>
  <si>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</si>
  <si>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</si>
  <si>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</si>
  <si>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</si>
  <si>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</si>
  <si>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</si>
  <si>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</si>
  <si>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</si>
  <si>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</si>
  <si>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</si>
  <si>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</si>
  <si>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</si>
  <si>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</si>
  <si>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</si>
  <si>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</si>
  <si>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</si>
  <si>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</si>
  <si>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</si>
  <si>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</si>
  <si>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</si>
  <si>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</si>
  <si>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</si>
  <si>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</si>
  <si>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</si>
  <si>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</si>
  <si>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</si>
  <si>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</si>
  <si>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</si>
  <si>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</si>
  <si>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</si>
  <si>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</si>
  <si>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</si>
  <si>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</si>
  <si>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</si>
  <si>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</si>
  <si>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</si>
  <si>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</si>
  <si>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</si>
  <si>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</si>
  <si>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</si>
  <si>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</si>
  <si>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</si>
  <si>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</si>
  <si>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</si>
  <si>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</si>
  <si>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</si>
  <si>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</si>
  <si>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</si>
  <si>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</si>
  <si>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</si>
  <si>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</si>
  <si>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</si>
  <si>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</si>
  <si>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</si>
  <si>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</si>
  <si>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</si>
  <si>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</si>
  <si>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</si>
  <si>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</si>
  <si>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</si>
  <si>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</si>
  <si>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</si>
  <si>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</si>
  <si>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</si>
  <si>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</si>
  <si>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</si>
  <si>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</si>
  <si>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</si>
  <si>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</si>
  <si>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</si>
  <si>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</si>
  <si>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</si>
  <si>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</si>
  <si>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</si>
  <si>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</si>
  <si>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</si>
  <si>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</si>
  <si>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</si>
  <si>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</si>
  <si>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</si>
  <si>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</si>
  <si>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</si>
  <si>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</si>
  <si>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</si>
  <si>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</si>
  <si>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</si>
  <si>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</si>
  <si>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</si>
  <si>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</si>
  <si>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</si>
  <si>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</si>
  <si>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</si>
  <si>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</si>
  <si>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</si>
  <si>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</si>
  <si>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</si>
  <si>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</si>
  <si>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</si>
  <si>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</si>
  <si>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</si>
  <si>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</si>
  <si>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</si>
  <si>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</si>
  <si>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</si>
  <si>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</si>
  <si>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</si>
  <si>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</si>
  <si>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</si>
  <si>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</si>
  <si>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</si>
  <si>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</si>
  <si>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</si>
  <si>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</si>
  <si>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</si>
  <si>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</si>
  <si>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</si>
  <si>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</si>
  <si>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</si>
  <si>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</si>
  <si>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</si>
  <si>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</si>
  <si>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</si>
  <si>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</si>
  <si>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</si>
  <si>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</si>
  <si>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</si>
  <si>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</si>
  <si>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</si>
  <si>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</si>
  <si>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</si>
  <si>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</si>
  <si>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</si>
  <si>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</si>
  <si>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</si>
  <si>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</si>
  <si>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</si>
  <si>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</si>
  <si>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</si>
  <si>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</si>
  <si>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</si>
  <si>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</si>
  <si>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</si>
  <si>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</si>
  <si>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</si>
  <si>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</si>
  <si>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</si>
  <si>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</si>
  <si>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</si>
  <si>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</si>
  <si>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</si>
  <si>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</si>
  <si>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</si>
  <si>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</si>
  <si>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</si>
  <si>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</si>
  <si>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</si>
  <si>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</si>
  <si>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</si>
  <si>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</si>
  <si>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</si>
  <si>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</si>
  <si>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</si>
  <si>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</si>
  <si>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</si>
  <si>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</si>
  <si>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</si>
  <si>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</si>
  <si>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</si>
  <si>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</si>
  <si>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</si>
  <si>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</si>
  <si>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</si>
  <si>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</si>
  <si>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</si>
  <si>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</si>
  <si>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</si>
  <si>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</si>
  <si>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</si>
  <si>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</si>
  <si>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</si>
  <si>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</si>
  <si>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</si>
  <si>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</si>
  <si>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</si>
  <si>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</si>
  <si>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</si>
  <si>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</si>
  <si>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</si>
  <si>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</si>
  <si>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</si>
  <si>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</si>
  <si>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</si>
  <si>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</si>
  <si>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</si>
  <si>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</si>
  <si>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</si>
  <si>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</si>
  <si>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</si>
  <si>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</si>
  <si>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</si>
  <si>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</si>
  <si>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</si>
  <si>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</si>
  <si>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</si>
  <si>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</si>
  <si>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</si>
  <si>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</si>
  <si>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</si>
  <si>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</si>
  <si>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</si>
  <si>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</si>
  <si>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</si>
  <si>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</si>
  <si>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</si>
  <si>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</si>
  <si>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</si>
  <si>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</si>
  <si>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</si>
  <si>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</si>
  <si>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</si>
  <si>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</si>
  <si>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</si>
  <si>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</si>
  <si>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</si>
  <si>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</si>
  <si>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</si>
  <si>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</si>
  <si>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</si>
  <si>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</si>
  <si>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</si>
  <si>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</si>
  <si>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</si>
  <si>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</si>
  <si>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</si>
  <si>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</si>
  <si>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</si>
  <si>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</si>
  <si>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</si>
  <si>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</si>
  <si>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</si>
  <si>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</si>
  <si>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</si>
  <si>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</si>
  <si>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</si>
  <si>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</si>
  <si>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</si>
  <si>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</si>
  <si>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</si>
  <si>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</si>
  <si>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</si>
  <si>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</si>
  <si>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</si>
  <si>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</si>
  <si>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</si>
  <si>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</si>
  <si>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</si>
  <si>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</si>
  <si>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</si>
  <si>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</si>
  <si>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</si>
  <si>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</si>
  <si>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</si>
  <si>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</si>
  <si>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</si>
  <si>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</si>
  <si>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</si>
  <si>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</si>
  <si>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</si>
  <si>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</si>
  <si>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</si>
  <si>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</si>
  <si>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</si>
  <si>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</si>
  <si>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</si>
  <si>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</si>
  <si>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</si>
  <si>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</si>
  <si>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</si>
  <si>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</si>
  <si>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</si>
  <si>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</si>
  <si>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</si>
  <si>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</si>
  <si>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</si>
  <si>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</si>
  <si>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</si>
  <si>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</si>
  <si>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</si>
  <si>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</si>
  <si>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</si>
  <si>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</si>
  <si>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</si>
  <si>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</si>
  <si>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</si>
  <si>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</si>
  <si>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</si>
  <si>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</si>
  <si>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</si>
  <si>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</si>
  <si>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</si>
  <si>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</si>
  <si>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</si>
  <si>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</si>
  <si>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</si>
  <si>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</si>
  <si>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</si>
  <si>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</si>
  <si>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</si>
  <si>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</si>
  <si>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</si>
  <si>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</si>
  <si>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</si>
  <si>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</si>
  <si>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</si>
  <si>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</si>
  <si>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</si>
  <si>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</si>
  <si>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</si>
  <si>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</si>
  <si>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</si>
  <si>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</si>
  <si>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</si>
  <si>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</si>
  <si>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</si>
  <si>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</si>
  <si>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</si>
  <si>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</si>
  <si>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</si>
  <si>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</si>
  <si>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</si>
  <si>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</si>
  <si>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</si>
  <si>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</si>
  <si>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</si>
  <si>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</si>
  <si>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</si>
  <si>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</si>
  <si>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</si>
  <si>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</si>
  <si>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</si>
  <si>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</si>
  <si>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</si>
  <si>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</si>
  <si>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</si>
  <si>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</si>
  <si>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</si>
  <si>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</si>
  <si>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</si>
  <si>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</si>
  <si>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</si>
  <si>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</si>
  <si>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</si>
  <si>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</si>
  <si>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</si>
  <si>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</si>
  <si>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</si>
  <si>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</si>
  <si>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</si>
  <si>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</si>
  <si>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</si>
  <si>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</si>
  <si>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</si>
  <si>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</si>
  <si>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</si>
  <si>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</si>
  <si>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</si>
  <si>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</si>
  <si>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</si>
  <si>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</si>
  <si>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</si>
  <si>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</si>
  <si>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</si>
  <si>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</si>
  <si>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</si>
  <si>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</si>
  <si>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</si>
  <si>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</si>
  <si>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</si>
  <si>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</si>
  <si>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</si>
  <si>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</si>
  <si>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</si>
  <si>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</si>
  <si>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</si>
  <si>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</si>
  <si>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</si>
  <si>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</si>
  <si>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</si>
  <si>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</si>
  <si>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</si>
  <si>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</si>
  <si>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</si>
  <si>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</si>
  <si>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</si>
  <si>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</si>
  <si>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</si>
  <si>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</si>
  <si>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</si>
  <si>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</si>
  <si>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</si>
  <si>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</si>
  <si>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</si>
  <si>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</si>
  <si>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</si>
  <si>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</si>
  <si>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</si>
  <si>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</si>
  <si>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</si>
  <si>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</si>
  <si>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</si>
  <si>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</si>
  <si>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</si>
  <si>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</si>
  <si>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</si>
  <si>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</si>
  <si>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</si>
  <si>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</si>
  <si>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</si>
  <si>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</si>
  <si>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</si>
  <si>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</si>
  <si>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</si>
  <si>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</si>
  <si>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</si>
  <si>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</si>
  <si>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</si>
  <si>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</si>
  <si>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</si>
  <si>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</si>
  <si>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</si>
  <si>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</si>
  <si>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</si>
  <si>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</si>
  <si>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</si>
  <si>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</si>
  <si>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</si>
  <si>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</si>
  <si>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</si>
  <si>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</si>
  <si>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</si>
  <si>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</si>
  <si>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</si>
  <si>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</si>
  <si>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</si>
  <si>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</si>
  <si>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</si>
  <si>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</si>
  <si>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</si>
  <si>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</si>
  <si>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</si>
  <si>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</si>
  <si>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</si>
  <si>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</si>
  <si>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</si>
  <si>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</si>
  <si>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</si>
  <si>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</si>
  <si>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</si>
  <si>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</si>
  <si>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</si>
  <si>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</si>
  <si>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</si>
  <si>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</si>
  <si>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</si>
  <si>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</si>
  <si>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</si>
  <si>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</si>
  <si>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</si>
  <si>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</si>
  <si>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</si>
  <si>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</si>
  <si>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</si>
  <si>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</si>
  <si>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</si>
  <si>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</si>
  <si>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</si>
  <si>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</si>
  <si>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</si>
  <si>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</si>
  <si>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</si>
  <si>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</si>
  <si>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</si>
  <si>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</si>
  <si>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</si>
  <si>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</si>
  <si>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</si>
  <si>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</si>
  <si>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</si>
  <si>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</si>
  <si>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</si>
  <si>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</si>
  <si>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</si>
  <si>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</si>
  <si>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</si>
  <si>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</si>
  <si>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</si>
  <si>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</si>
  <si>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</si>
  <si>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</si>
  <si>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</si>
  <si>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</si>
  <si>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</si>
  <si>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</si>
  <si>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</si>
  <si>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</si>
  <si>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</si>
  <si>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</si>
  <si>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</si>
  <si>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</si>
  <si>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</si>
  <si>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</si>
  <si>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</si>
  <si>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</si>
  <si>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</si>
  <si>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</si>
  <si>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</si>
  <si>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</si>
  <si>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</si>
  <si>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</si>
  <si>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</si>
  <si>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</si>
  <si>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</si>
  <si>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</si>
  <si>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</si>
  <si>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</si>
  <si>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</si>
  <si>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</si>
  <si>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</si>
  <si>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</si>
  <si>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</si>
  <si>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</si>
  <si>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</si>
  <si>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</si>
  <si>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</si>
  <si>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</si>
  <si>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</si>
  <si>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</si>
  <si>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</si>
  <si>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</si>
  <si>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</si>
  <si>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</si>
  <si>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</si>
  <si>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</si>
  <si>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</si>
  <si>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</si>
  <si>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</si>
  <si>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</si>
  <si>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</si>
  <si>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</si>
  <si>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</si>
  <si>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</si>
  <si>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</si>
  <si>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</si>
  <si>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</si>
  <si>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</si>
  <si>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</si>
  <si>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</si>
  <si>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</si>
  <si>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</si>
  <si>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</si>
  <si>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</si>
  <si>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</si>
  <si>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</si>
  <si>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</si>
  <si>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</si>
  <si>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</si>
  <si>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</si>
  <si>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</si>
  <si>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</si>
  <si>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</si>
  <si>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</si>
  <si>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</si>
  <si>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</si>
  <si>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</si>
  <si>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</si>
  <si>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</si>
  <si>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</si>
  <si>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</si>
  <si>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</si>
  <si>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</si>
  <si>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</si>
  <si>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</si>
  <si>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</si>
  <si>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</si>
  <si>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</si>
  <si>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</si>
  <si>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</si>
  <si>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</si>
  <si>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</si>
  <si>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</si>
  <si>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</si>
  <si>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</si>
  <si>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</si>
  <si>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</si>
  <si>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</si>
  <si>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</si>
  <si>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</si>
  <si>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</si>
  <si>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</si>
  <si>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</si>
  <si>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</si>
  <si>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</si>
  <si>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</si>
  <si>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</si>
  <si>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</si>
  <si>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</si>
  <si>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</si>
  <si>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</si>
  <si>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</si>
  <si>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</si>
  <si>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</si>
  <si>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</si>
  <si>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</si>
  <si>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</si>
  <si>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</si>
  <si>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</si>
  <si>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</si>
  <si>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</si>
  <si>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</si>
  <si>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</si>
  <si>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</si>
  <si>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</si>
  <si>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</si>
  <si>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</si>
  <si>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</si>
  <si>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</si>
  <si>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</si>
  <si>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</si>
  <si>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</si>
  <si>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</si>
  <si>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</si>
  <si>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</si>
  <si>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</si>
  <si>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</si>
  <si>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</si>
  <si>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</si>
  <si>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</si>
  <si>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</si>
  <si>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</si>
  <si>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</si>
  <si>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</si>
  <si>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</si>
  <si>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</si>
  <si>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</si>
  <si>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</si>
  <si>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</si>
  <si>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</si>
  <si>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</si>
  <si>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</si>
  <si>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</si>
  <si>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</si>
  <si>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</si>
  <si>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</si>
  <si>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</si>
  <si>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</si>
  <si>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</si>
  <si>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</si>
  <si>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</si>
  <si>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</si>
  <si>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</si>
  <si>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</si>
  <si>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</si>
  <si>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</si>
  <si>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</si>
  <si>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</si>
  <si>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</si>
  <si>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</si>
  <si>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</si>
  <si>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</si>
  <si>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</si>
  <si>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</si>
  <si>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</si>
  <si>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</si>
  <si>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</si>
  <si>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</si>
  <si>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</si>
  <si>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</si>
  <si>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</si>
  <si>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</si>
  <si>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</si>
  <si>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</si>
  <si>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</si>
  <si>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</si>
  <si>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</si>
  <si>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</si>
  <si>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</si>
  <si>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</si>
  <si>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</si>
  <si>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</si>
  <si>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</si>
  <si>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</si>
  <si>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</si>
  <si>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</si>
  <si>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</si>
  <si>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</si>
  <si>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</si>
  <si>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</si>
  <si>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</si>
  <si>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</si>
  <si>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</si>
  <si>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</si>
  <si>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</si>
  <si>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</si>
  <si>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</si>
  <si>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</si>
  <si>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</si>
  <si>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</si>
  <si>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</si>
  <si>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</si>
  <si>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</si>
  <si>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</si>
  <si>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</si>
  <si>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</si>
  <si>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</si>
  <si>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</si>
  <si>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</si>
  <si>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</si>
  <si>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</si>
  <si>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</si>
  <si>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</si>
  <si>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</si>
  <si>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</si>
  <si>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</si>
  <si>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</si>
  <si>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</si>
  <si>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</si>
  <si>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</si>
  <si>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</si>
  <si>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</si>
  <si>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</si>
  <si>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</si>
  <si>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</si>
  <si>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</si>
  <si>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</si>
  <si>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</si>
  <si>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</si>
  <si>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</si>
  <si>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</si>
  <si>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</si>
  <si>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</si>
  <si>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</si>
  <si>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</si>
  <si>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</si>
  <si>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</si>
  <si>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</si>
  <si>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</si>
  <si>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</si>
  <si>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</si>
  <si>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</si>
  <si>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</si>
  <si>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</si>
  <si>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</si>
  <si>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</si>
  <si>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</si>
  <si>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</si>
  <si>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</si>
  <si>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</si>
  <si>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</si>
  <si>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</si>
  <si>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</si>
  <si>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</si>
  <si>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</si>
  <si>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</si>
  <si>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</si>
  <si>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</si>
  <si>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</si>
  <si>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</si>
  <si>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</si>
  <si>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</si>
  <si>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</si>
  <si>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</si>
  <si>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</si>
  <si>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</si>
  <si>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</si>
  <si>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</si>
  <si>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</si>
  <si>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</si>
  <si>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</si>
  <si>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</si>
  <si>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</si>
  <si>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</si>
  <si>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</si>
  <si>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</si>
  <si>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</si>
  <si>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</si>
  <si>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</si>
  <si>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</si>
  <si>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</si>
  <si>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</si>
  <si>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</si>
  <si>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</si>
  <si>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</si>
  <si>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</si>
  <si>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</si>
  <si>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</si>
  <si>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</si>
  <si>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</si>
  <si>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</si>
  <si>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</si>
  <si>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</si>
  <si>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</si>
  <si>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</si>
  <si>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</si>
  <si>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</si>
  <si>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</si>
  <si>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</si>
  <si>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</si>
  <si>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</si>
  <si>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</si>
  <si>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</si>
  <si>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</si>
  <si>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</si>
  <si>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</si>
  <si>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</si>
  <si>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</si>
  <si>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</si>
  <si>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</si>
  <si>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</si>
  <si>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</si>
  <si>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</si>
  <si>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</si>
  <si>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</si>
  <si>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</si>
  <si>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</si>
  <si>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</si>
  <si>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</si>
  <si>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</si>
  <si>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</si>
  <si>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</si>
  <si>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</si>
  <si>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</si>
  <si>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</si>
  <si>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</si>
  <si>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</si>
  <si>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</si>
  <si>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</si>
  <si>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</si>
  <si>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</si>
  <si>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</si>
  <si>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</si>
  <si>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</si>
  <si>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</si>
  <si>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</si>
  <si>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</si>
  <si>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</si>
  <si>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</si>
  <si>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</si>
  <si>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</si>
  <si>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</si>
  <si>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</si>
  <si>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</si>
  <si>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</si>
  <si>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</si>
  <si>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</si>
  <si>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</si>
  <si>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</si>
  <si>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</si>
  <si>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</si>
  <si>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</si>
  <si>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</si>
  <si>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</si>
  <si>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</si>
  <si>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</si>
  <si>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</si>
  <si>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</si>
  <si>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</si>
  <si>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</si>
  <si>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</si>
  <si>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</si>
  <si>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</si>
  <si>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</si>
  <si>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</si>
  <si>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</si>
  <si>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</si>
  <si>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</si>
  <si>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</si>
  <si>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</si>
  <si>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</si>
  <si>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</si>
  <si>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</si>
  <si>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</si>
  <si>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</si>
  <si>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</si>
  <si>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</si>
  <si>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</si>
  <si>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</si>
  <si>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</si>
  <si>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</si>
  <si>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</si>
  <si>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</si>
  <si>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</si>
  <si>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</si>
  <si>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</si>
  <si>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</si>
  <si>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</si>
  <si>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</si>
  <si>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</si>
  <si>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</si>
  <si>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</si>
  <si>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</si>
  <si>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</si>
  <si>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</si>
  <si>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</si>
  <si>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</si>
  <si>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</si>
  <si>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</si>
  <si>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</si>
  <si>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</si>
  <si>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</si>
  <si>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</si>
  <si>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</si>
  <si>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</si>
  <si>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</si>
  <si>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</si>
  <si>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</si>
  <si>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</si>
  <si>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</si>
  <si>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</si>
  <si>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</si>
  <si>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</si>
  <si>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</si>
  <si>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</si>
  <si>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</si>
  <si>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</si>
  <si>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</si>
  <si>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</si>
  <si>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</si>
  <si>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</si>
  <si>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</si>
  <si>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</si>
  <si>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</si>
  <si>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</si>
  <si>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</si>
  <si>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</si>
  <si>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</si>
  <si>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</si>
  <si>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</si>
  <si>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</si>
  <si>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</si>
  <si>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</si>
  <si>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</si>
  <si>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</si>
  <si>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</si>
  <si>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</si>
  <si>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</si>
  <si>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</si>
  <si>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</si>
  <si>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</si>
  <si>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</si>
  <si>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</si>
  <si>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</si>
  <si>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</si>
  <si>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</si>
  <si>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</si>
  <si>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</si>
  <si>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</si>
  <si>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</si>
  <si>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</si>
  <si>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</si>
  <si>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</si>
  <si>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</si>
  <si>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</si>
  <si>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</si>
  <si>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</si>
  <si>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</si>
  <si>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</si>
  <si>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</si>
  <si>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</si>
  <si>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</si>
  <si>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</si>
  <si>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</si>
  <si>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</si>
  <si>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</si>
  <si>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</si>
  <si>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</si>
  <si>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</si>
  <si>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</si>
  <si>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</si>
  <si>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</si>
  <si>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</si>
  <si>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</si>
  <si>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</si>
  <si>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</si>
  <si>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</si>
  <si>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</si>
  <si>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</si>
  <si>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</si>
  <si>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</si>
  <si>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</si>
  <si>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</si>
  <si>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</si>
  <si>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</si>
  <si>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</si>
  <si>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</si>
  <si>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</si>
  <si>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</si>
  <si>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</si>
  <si>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</si>
  <si>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</si>
  <si>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</si>
  <si>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</si>
  <si>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</si>
  <si>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</si>
  <si>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</si>
  <si>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</si>
  <si>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</si>
  <si>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</si>
  <si>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</si>
  <si>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</si>
  <si>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</si>
  <si>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</si>
  <si>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</si>
  <si>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</si>
  <si>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</si>
  <si>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</si>
  <si>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</si>
  <si>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</si>
  <si>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</si>
  <si>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</si>
  <si>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</si>
  <si>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</si>
  <si>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</si>
  <si>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</si>
  <si>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</si>
  <si>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</si>
  <si>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</si>
  <si>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</si>
  <si>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</si>
  <si>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</si>
  <si>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</si>
  <si>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</si>
  <si>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</si>
  <si>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</si>
  <si>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</si>
  <si>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</si>
  <si>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</si>
  <si>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</si>
  <si>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</si>
  <si>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</si>
  <si>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</si>
  <si>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</si>
  <si>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</si>
  <si>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</si>
  <si>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</si>
  <si>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</si>
  <si>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</si>
  <si>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</si>
  <si>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</si>
  <si>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</si>
  <si>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</si>
  <si>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</si>
  <si>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</si>
  <si>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</si>
  <si>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</si>
  <si>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</si>
  <si>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</si>
  <si>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</si>
  <si>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</si>
  <si>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</si>
  <si>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</si>
  <si>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</si>
  <si>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</si>
  <si>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</si>
  <si>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</si>
  <si>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</si>
  <si>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</si>
  <si>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</si>
  <si>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</si>
  <si>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</si>
  <si>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</si>
  <si>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</si>
  <si>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</si>
  <si>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</si>
  <si>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</si>
  <si>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</si>
  <si>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</si>
  <si>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</si>
  <si>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</si>
  <si>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</si>
  <si>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</si>
  <si>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</si>
  <si>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</si>
  <si>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</si>
  <si>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</si>
  <si>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</si>
  <si>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</si>
  <si>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</si>
  <si>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</si>
  <si>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</si>
  <si>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</si>
  <si>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</si>
  <si>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</si>
  <si>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</si>
  <si>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</si>
  <si>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</si>
  <si>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</si>
  <si>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</si>
  <si>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</si>
  <si>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</si>
  <si>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</si>
  <si>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</si>
  <si>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</si>
  <si>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</si>
  <si>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</si>
  <si>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</si>
  <si>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</si>
  <si>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</si>
  <si>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</si>
  <si>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</si>
  <si>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</si>
  <si>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</si>
  <si>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</si>
  <si>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</si>
  <si>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</si>
  <si>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</si>
  <si>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</si>
  <si>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</si>
  <si>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</si>
  <si>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</si>
  <si>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</si>
  <si>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</si>
  <si>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</si>
  <si>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</si>
  <si>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</si>
  <si>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</si>
  <si>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</si>
  <si>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</si>
  <si>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</si>
  <si>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</si>
  <si>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</si>
  <si>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</si>
  <si>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</si>
  <si>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</si>
  <si>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</si>
  <si>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</si>
  <si>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</si>
  <si>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</si>
  <si>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</si>
  <si>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</si>
  <si>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</si>
  <si>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</si>
  <si>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</si>
  <si>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</si>
  <si>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</si>
  <si>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</si>
  <si>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</si>
  <si>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</si>
  <si>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</si>
  <si>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</si>
  <si>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</si>
  <si>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</si>
  <si>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</si>
  <si>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</si>
  <si>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</si>
  <si>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</si>
  <si>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</si>
  <si>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</si>
  <si>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</si>
  <si>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</si>
  <si>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</si>
  <si>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</si>
  <si>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</si>
  <si>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</si>
  <si>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</si>
  <si>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</si>
  <si>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</si>
  <si>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</si>
  <si>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</si>
  <si>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</si>
  <si>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</si>
  <si>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</si>
  <si>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</si>
  <si>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</si>
  <si>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</si>
  <si>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</si>
  <si>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</si>
  <si>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</si>
  <si>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</si>
  <si>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</si>
  <si>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</si>
  <si>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</si>
  <si>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</si>
  <si>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</si>
  <si>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</si>
  <si>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</si>
  <si>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</si>
  <si>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</si>
  <si>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</si>
  <si>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</si>
  <si>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</si>
  <si>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</si>
  <si>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</si>
  <si>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</si>
  <si>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</si>
  <si>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</si>
  <si>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</si>
  <si>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</si>
  <si>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</si>
  <si>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</si>
  <si>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</si>
  <si>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</si>
  <si>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</si>
  <si>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</si>
  <si>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</si>
  <si>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</si>
  <si>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</si>
  <si>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</si>
  <si>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</si>
  <si>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</si>
  <si>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</si>
  <si>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</si>
  <si>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</si>
  <si>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</si>
  <si>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</si>
  <si>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</si>
  <si>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</si>
  <si>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</si>
  <si>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</si>
  <si>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</si>
  <si>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</si>
  <si>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</si>
  <si>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</si>
  <si>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</si>
  <si>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</si>
  <si>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</si>
  <si>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</si>
  <si>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</si>
  <si>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</si>
  <si>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</si>
  <si>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</si>
  <si>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</si>
  <si>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</si>
  <si>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</si>
  <si>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</si>
  <si>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</si>
  <si>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</si>
  <si>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</si>
  <si>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</si>
  <si>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</si>
  <si>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</si>
  <si>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</si>
  <si>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</si>
  <si>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</si>
  <si>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</si>
  <si>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</si>
  <si>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</si>
  <si>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</si>
  <si>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</si>
  <si>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</si>
  <si>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</si>
  <si>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</si>
  <si>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</si>
  <si>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</si>
  <si>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</si>
  <si>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</si>
  <si>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</si>
  <si>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</si>
  <si>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</si>
  <si>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</si>
  <si>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</si>
  <si>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</si>
  <si>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</si>
  <si>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</si>
  <si>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</si>
  <si>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</si>
  <si>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</si>
  <si>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</si>
  <si>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</si>
  <si>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</si>
  <si>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</si>
  <si>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</si>
  <si>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</si>
  <si>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</si>
  <si>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</si>
  <si>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</si>
  <si>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</si>
  <si>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</si>
  <si>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</si>
  <si>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</si>
  <si>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</si>
  <si>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</si>
  <si>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</si>
  <si>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</si>
  <si>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</si>
  <si>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</si>
  <si>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</si>
  <si>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</si>
  <si>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</si>
  <si>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</si>
  <si>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</si>
  <si>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</si>
  <si>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</si>
  <si>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</si>
  <si>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</si>
  <si>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</si>
  <si>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</si>
  <si>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</si>
  <si>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</si>
  <si>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</si>
  <si>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</si>
  <si>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</si>
  <si>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</si>
  <si>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</si>
  <si>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</si>
  <si>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</si>
  <si>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</si>
  <si>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</si>
  <si>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</si>
  <si>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</si>
  <si>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</si>
  <si>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</si>
  <si>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</si>
  <si>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</si>
  <si>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</si>
  <si>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</si>
  <si>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</si>
  <si>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</si>
  <si>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</si>
  <si>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</si>
  <si>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</si>
  <si>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</si>
  <si>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</si>
  <si>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</si>
  <si>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</si>
  <si>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</si>
  <si>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</si>
  <si>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</si>
  <si>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</si>
  <si>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</si>
  <si>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</si>
  <si>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</si>
  <si>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</si>
  <si>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</si>
  <si>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</si>
  <si>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</si>
  <si>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</si>
  <si>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</si>
  <si>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</si>
  <si>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</si>
  <si>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</si>
  <si>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</si>
  <si>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</si>
  <si>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</si>
  <si>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</si>
  <si>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</si>
  <si>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</si>
  <si>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</si>
  <si>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</si>
  <si>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</si>
  <si>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</si>
  <si>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</si>
  <si>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</si>
  <si>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</si>
  <si>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</si>
  <si>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</si>
  <si>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</si>
  <si>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</si>
  <si>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</si>
  <si>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</si>
  <si>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</si>
  <si>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</si>
  <si>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</si>
  <si>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</si>
  <si>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</si>
  <si>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</si>
  <si>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</si>
  <si>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</si>
  <si>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</si>
  <si>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</si>
  <si>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</si>
  <si>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</si>
  <si>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</si>
  <si>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</si>
  <si>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</si>
  <si>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</si>
  <si>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</si>
  <si>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</si>
  <si>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</si>
  <si>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</si>
  <si>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</si>
  <si>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</si>
  <si>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</si>
  <si>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</si>
  <si>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</si>
  <si>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</si>
  <si>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</si>
  <si>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</si>
  <si>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</si>
  <si>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</si>
  <si>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</si>
  <si>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</si>
  <si>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</si>
  <si>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</si>
  <si>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</si>
  <si>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</si>
  <si>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</si>
  <si>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</si>
  <si>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</si>
  <si>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</si>
  <si>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</si>
  <si>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</si>
  <si>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</si>
  <si>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</si>
  <si>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</si>
  <si>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</si>
  <si>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</si>
  <si>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</si>
  <si>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</si>
  <si>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</si>
  <si>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</si>
  <si>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</si>
  <si>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</si>
  <si>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</si>
  <si>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</si>
  <si>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</si>
  <si>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</si>
  <si>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</si>
  <si>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</si>
  <si>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</si>
  <si>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</si>
  <si>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</si>
  <si>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</si>
  <si>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</si>
  <si>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</si>
  <si>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</si>
  <si>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</si>
  <si>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</si>
  <si>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</si>
  <si>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</si>
  <si>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</si>
  <si>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</si>
  <si>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</si>
  <si>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</si>
  <si>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</si>
  <si>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</si>
  <si>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</si>
  <si>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</si>
  <si>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</si>
  <si>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</si>
  <si>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</si>
  <si>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</si>
  <si>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</si>
  <si>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</si>
  <si>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</si>
  <si>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</si>
  <si>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</si>
  <si>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</si>
  <si>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</si>
  <si>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</si>
  <si>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</si>
  <si>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</si>
  <si>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</si>
  <si>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</si>
  <si>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</si>
  <si>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</si>
  <si>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</si>
  <si>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</si>
  <si>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</si>
  <si>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</si>
  <si>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</si>
  <si>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</si>
  <si>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</si>
  <si>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</si>
  <si>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</si>
  <si>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</si>
  <si>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</si>
  <si>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</si>
  <si>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</si>
  <si>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</si>
  <si>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</si>
  <si>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</si>
  <si>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</si>
  <si>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</si>
  <si>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</si>
  <si>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</si>
  <si>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</si>
  <si>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</si>
  <si>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</si>
  <si>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</si>
  <si>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</si>
  <si>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</si>
  <si>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</si>
  <si>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</si>
  <si>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</si>
  <si>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</si>
  <si>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</si>
  <si>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</si>
  <si>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</si>
  <si>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</si>
  <si>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</si>
  <si>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</si>
  <si>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</si>
  <si>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</si>
  <si>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</si>
  <si>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</si>
  <si>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</si>
  <si>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</si>
  <si>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</si>
  <si>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</si>
  <si>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</si>
  <si>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</si>
  <si>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</si>
  <si>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</si>
  <si>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</si>
  <si>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</si>
  <si>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</si>
  <si>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</si>
  <si>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</si>
  <si>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</si>
  <si>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</si>
  <si>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</si>
  <si>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</si>
  <si>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</si>
  <si>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</si>
  <si>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</si>
  <si>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</si>
  <si>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</si>
  <si>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</si>
  <si>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</si>
  <si>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</si>
  <si>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</si>
  <si>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</si>
  <si>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</si>
  <si>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</si>
  <si>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</si>
  <si>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</si>
  <si>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</si>
  <si>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</si>
  <si>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</si>
  <si>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</si>
  <si>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</si>
  <si>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</si>
  <si>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</si>
  <si>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</si>
  <si>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</si>
  <si>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</si>
  <si>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</si>
  <si>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</si>
  <si>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</si>
  <si>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</si>
  <si>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</si>
  <si>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</si>
  <si>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</si>
  <si>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</si>
  <si>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</si>
  <si>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</si>
  <si>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</si>
  <si>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</si>
  <si>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</si>
  <si>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</si>
  <si>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</si>
  <si>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</si>
  <si>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</si>
  <si>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</si>
  <si>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</si>
  <si>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</si>
  <si>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</si>
  <si>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</si>
  <si>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</si>
  <si>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</si>
  <si>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</si>
  <si>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</si>
  <si>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</si>
  <si>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</si>
  <si>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</si>
  <si>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</si>
  <si>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</si>
  <si>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</si>
  <si>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</si>
  <si>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</si>
  <si>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</si>
  <si>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</si>
  <si>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</si>
  <si>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</si>
  <si>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</si>
  <si>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</si>
  <si>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</si>
  <si>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</si>
  <si>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</si>
  <si>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</si>
  <si>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</si>
  <si>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</si>
  <si>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</si>
  <si>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</si>
  <si>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</si>
  <si>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</si>
  <si>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</si>
  <si>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</si>
  <si>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</si>
  <si>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</si>
  <si>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</si>
  <si>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</si>
  <si>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</si>
  <si>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</si>
  <si>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</si>
  <si>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</si>
  <si>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</si>
  <si>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</si>
  <si>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</si>
  <si>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</si>
  <si>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</si>
  <si>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</si>
  <si>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</si>
  <si>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</si>
  <si>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</si>
  <si>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</si>
  <si>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</si>
  <si>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</si>
  <si>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</si>
  <si>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</si>
  <si>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</si>
  <si>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</si>
  <si>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</si>
  <si>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</si>
  <si>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</si>
  <si>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</si>
  <si>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</si>
  <si>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</si>
  <si>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</si>
  <si>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</si>
  <si>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</si>
  <si>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</si>
  <si>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</si>
  <si>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</si>
  <si>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</si>
  <si>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</si>
  <si>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</si>
  <si>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</si>
  <si>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</si>
  <si>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</si>
  <si>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</si>
  <si>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</si>
  <si>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</si>
  <si>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</si>
  <si>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</si>
  <si>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</si>
  <si>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</si>
  <si>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</si>
  <si>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</si>
  <si>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</si>
  <si>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</si>
  <si>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</si>
  <si>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</si>
  <si>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</si>
  <si>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</si>
  <si>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</si>
  <si>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</si>
  <si>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</si>
  <si>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</si>
  <si>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</si>
  <si>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</si>
  <si>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</si>
  <si>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</si>
  <si>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</si>
  <si>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</si>
  <si>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</si>
  <si>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</si>
  <si>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</si>
  <si>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</si>
  <si>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</si>
  <si>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</si>
  <si>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</si>
  <si>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</si>
  <si>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</si>
  <si>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</si>
  <si>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</si>
  <si>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</si>
  <si>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</si>
  <si>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</si>
  <si>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</si>
  <si>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</si>
  <si>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</si>
  <si>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</si>
  <si>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</si>
  <si>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</si>
  <si>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</si>
  <si>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</si>
  <si>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</si>
  <si>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</si>
  <si>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</si>
  <si>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</si>
  <si>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</si>
  <si>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</si>
  <si>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</si>
  <si>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</si>
  <si>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</si>
  <si>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</si>
  <si>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</si>
  <si>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</si>
  <si>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</si>
  <si>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</si>
  <si>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</si>
  <si>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</si>
  <si>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</si>
  <si>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</si>
  <si>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</si>
  <si>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</si>
  <si>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</si>
  <si>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</si>
  <si>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</si>
  <si>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</si>
  <si>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</si>
  <si>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</si>
  <si>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</si>
  <si>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</si>
  <si>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</si>
  <si>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</si>
  <si>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</si>
  <si>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</si>
  <si>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</si>
  <si>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</si>
  <si>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</si>
  <si>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</si>
  <si>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</si>
  <si>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</si>
  <si>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</si>
  <si>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</si>
  <si>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</si>
  <si>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</si>
  <si>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</si>
  <si>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</si>
  <si>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</si>
  <si>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</si>
  <si>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</si>
  <si>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</si>
  <si>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</si>
  <si>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</si>
  <si>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</si>
  <si>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</si>
  <si>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</si>
  <si>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</si>
  <si>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</si>
  <si>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</si>
  <si>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</si>
  <si>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</si>
  <si>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</si>
  <si>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</si>
  <si>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</si>
  <si>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</si>
  <si>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</si>
  <si>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</si>
  <si>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</si>
  <si>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</si>
  <si>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</si>
  <si>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</si>
  <si>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</si>
  <si>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</si>
  <si>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</si>
  <si>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</si>
  <si>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</si>
  <si>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</si>
  <si>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</si>
  <si>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</si>
  <si>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</si>
  <si>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</si>
  <si>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</si>
  <si>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</si>
  <si>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</si>
  <si>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</si>
  <si>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</si>
  <si>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</si>
  <si>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</si>
  <si>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</si>
  <si>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</si>
  <si>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</si>
  <si>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</si>
  <si>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</si>
  <si>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</si>
  <si>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</si>
  <si>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</si>
  <si>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</si>
  <si>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</si>
  <si>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</si>
  <si>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</si>
  <si>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</si>
  <si>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</si>
  <si>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</si>
  <si>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</si>
  <si>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</si>
  <si>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</si>
  <si>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</si>
  <si>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</si>
  <si>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</si>
  <si>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</si>
  <si>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</si>
  <si>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</si>
  <si>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</si>
  <si>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</si>
  <si>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</si>
  <si>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</si>
  <si>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</si>
  <si>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</si>
  <si>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</si>
  <si>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</si>
  <si>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</si>
  <si>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</si>
  <si>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</si>
  <si>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</si>
  <si>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</si>
  <si>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</si>
  <si>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</si>
  <si>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</si>
  <si>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</si>
  <si>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</si>
  <si>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</si>
  <si>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</si>
  <si>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</si>
  <si>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</si>
  <si>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</si>
  <si>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</si>
  <si>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</si>
  <si>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</si>
  <si>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</si>
  <si>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</si>
  <si>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</si>
  <si>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</si>
  <si>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</si>
  <si>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</si>
  <si>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</si>
  <si>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</si>
  <si>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</si>
  <si>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</si>
  <si>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</si>
  <si>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</si>
  <si>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</si>
  <si>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</si>
  <si>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</si>
  <si>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</si>
  <si>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</si>
  <si>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</si>
  <si>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</si>
  <si>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</si>
  <si>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</si>
  <si>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</si>
  <si>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</si>
  <si>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</si>
  <si>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</si>
  <si>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</si>
  <si>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</si>
  <si>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</si>
  <si>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</si>
  <si>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</si>
  <si>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</si>
  <si>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</si>
  <si>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</si>
  <si>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</si>
  <si>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</si>
  <si>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</si>
  <si>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</si>
  <si>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</si>
  <si>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</si>
  <si>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</si>
  <si>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</si>
  <si>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</si>
  <si>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</si>
  <si>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</si>
  <si>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</si>
  <si>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</si>
  <si>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</si>
  <si>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</si>
  <si>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</si>
  <si>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</si>
  <si>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</si>
  <si>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</si>
  <si>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</si>
  <si>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</si>
  <si>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</si>
  <si>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</si>
  <si>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</si>
  <si>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</si>
  <si>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</si>
  <si>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</si>
  <si>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</si>
  <si>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</si>
  <si>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</si>
  <si>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</si>
  <si>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</si>
  <si>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</si>
  <si>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</si>
  <si>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</si>
  <si>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</si>
  <si>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</si>
  <si>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</si>
  <si>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</si>
  <si>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</si>
  <si>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</si>
  <si>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</si>
  <si>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</si>
  <si>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</si>
  <si>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</si>
  <si>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</si>
  <si>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</si>
  <si>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</si>
  <si>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</si>
  <si>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</si>
  <si>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</si>
  <si>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</si>
  <si>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</si>
  <si>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</si>
  <si>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</si>
  <si>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</si>
  <si>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</si>
  <si>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</si>
  <si>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</si>
  <si>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</si>
  <si>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</si>
  <si>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</si>
  <si>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</si>
  <si>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</si>
  <si>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</si>
  <si>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</si>
  <si>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</si>
  <si>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</si>
  <si>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</si>
  <si>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</si>
  <si>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</si>
  <si>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</si>
  <si>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</si>
  <si>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</si>
  <si>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</si>
  <si>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</si>
  <si>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</si>
  <si>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</si>
  <si>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</si>
  <si>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</si>
  <si>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</si>
  <si>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</si>
  <si>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</si>
  <si>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</si>
  <si>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</si>
  <si>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</si>
  <si>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</si>
  <si>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</si>
  <si>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</si>
  <si>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</si>
  <si>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</si>
  <si>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</si>
  <si>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</si>
  <si>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</si>
  <si>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</si>
  <si>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</si>
  <si>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</si>
  <si>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</si>
  <si>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</si>
  <si>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</si>
  <si>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</si>
  <si>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</si>
  <si>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</si>
  <si>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</si>
  <si>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</si>
  <si>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</si>
  <si>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</si>
  <si>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</si>
  <si>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</si>
  <si>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</si>
  <si>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</si>
  <si>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</si>
  <si>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</si>
  <si>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</si>
  <si>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</si>
  <si>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</si>
  <si>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</si>
  <si>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</si>
  <si>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</si>
  <si>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</si>
  <si>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</si>
  <si>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</si>
  <si>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</si>
  <si>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</si>
  <si>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</si>
  <si>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</si>
  <si>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</si>
  <si>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</si>
  <si>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</si>
  <si>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</si>
  <si>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</si>
  <si>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</si>
  <si>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</si>
  <si>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</si>
  <si>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</si>
  <si>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</si>
  <si>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</si>
  <si>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</si>
  <si>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</si>
  <si>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</si>
  <si>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</si>
  <si>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</si>
  <si>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</si>
  <si>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</si>
  <si>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</si>
  <si>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</si>
  <si>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</si>
  <si>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</si>
  <si>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</si>
  <si>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</si>
  <si>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</si>
  <si>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</si>
  <si>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</si>
  <si>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</si>
  <si>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</si>
  <si>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</si>
  <si>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</si>
  <si>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</si>
  <si>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</si>
  <si>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</si>
  <si>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</si>
  <si>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</si>
  <si>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</si>
  <si>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</si>
  <si>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</si>
  <si>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</si>
  <si>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</si>
  <si>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</si>
  <si>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</si>
  <si>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</si>
  <si>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</si>
  <si>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</si>
  <si>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</si>
  <si>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</si>
  <si>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</si>
  <si>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</si>
  <si>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</si>
  <si>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</si>
  <si>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</si>
  <si>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</si>
  <si>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</si>
  <si>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</si>
  <si>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</si>
  <si>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</si>
  <si>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</si>
  <si>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</si>
  <si>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</si>
  <si>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</si>
  <si>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</si>
  <si>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</si>
  <si>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</si>
  <si>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</si>
  <si>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</si>
  <si>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</si>
  <si>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</si>
  <si>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</si>
  <si>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</si>
  <si>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</si>
  <si>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</si>
  <si>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</si>
  <si>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</si>
  <si>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</si>
  <si>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</si>
  <si>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</si>
  <si>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</si>
  <si>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</si>
  <si>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</si>
  <si>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</si>
  <si>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</si>
  <si>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</si>
  <si>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</si>
  <si>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</si>
  <si>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</si>
  <si>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</si>
  <si>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</si>
  <si>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</si>
  <si>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</si>
  <si>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</si>
  <si>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</si>
  <si>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</si>
  <si>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</si>
  <si>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</si>
  <si>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</si>
  <si>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</si>
  <si>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</si>
  <si>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</si>
  <si>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</si>
  <si>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</si>
  <si>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</si>
  <si>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</si>
  <si>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</si>
  <si>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</si>
  <si>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</si>
  <si>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</si>
  <si>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</si>
  <si>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</si>
  <si>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</si>
  <si>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</si>
  <si>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</si>
  <si>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</si>
  <si>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</si>
  <si>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</si>
  <si>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</si>
  <si>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</si>
  <si>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</si>
  <si>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</si>
  <si>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</si>
  <si>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</si>
  <si>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</si>
  <si>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</si>
  <si>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</si>
  <si>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</si>
  <si>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</si>
  <si>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</si>
  <si>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</si>
  <si>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</si>
  <si>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</si>
  <si>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</si>
  <si>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</si>
  <si>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</si>
  <si>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</si>
  <si>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</si>
  <si>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</si>
  <si>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</si>
  <si>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</si>
  <si>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</si>
  <si>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</si>
  <si>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</si>
  <si>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</si>
  <si>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</si>
  <si>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</si>
  <si>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</si>
  <si>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</si>
  <si>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</si>
  <si>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</si>
  <si>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</si>
  <si>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</si>
  <si>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</si>
  <si>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</si>
  <si>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</si>
  <si>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</si>
  <si>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</si>
  <si>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</si>
  <si>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</si>
  <si>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</si>
  <si>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</si>
  <si>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</si>
  <si>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</si>
  <si>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</si>
  <si>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</si>
  <si>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</si>
  <si>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</si>
  <si>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</si>
  <si>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</si>
  <si>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</si>
  <si>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</si>
  <si>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</si>
  <si>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</si>
  <si>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</si>
  <si>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</si>
  <si>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</si>
  <si>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</si>
  <si>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</si>
  <si>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</si>
  <si>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</si>
  <si>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</si>
  <si>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</si>
  <si>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</si>
  <si>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</si>
  <si>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</si>
  <si>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</si>
  <si>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</si>
  <si>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</si>
  <si>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</si>
  <si>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</si>
  <si>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</si>
  <si>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</si>
  <si>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</si>
  <si>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</si>
  <si>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</si>
  <si>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</si>
  <si>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</si>
  <si>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</si>
  <si>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</si>
  <si>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</si>
  <si>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</si>
  <si>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</si>
  <si>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</si>
  <si>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</si>
  <si>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</si>
  <si>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</si>
  <si>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</si>
  <si>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</si>
  <si>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</si>
  <si>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</si>
  <si>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</si>
  <si>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</si>
  <si>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</si>
  <si>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</si>
  <si>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</si>
  <si>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</si>
  <si>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</si>
  <si>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</si>
  <si>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</si>
  <si>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</si>
  <si>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</si>
  <si>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</si>
  <si>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</si>
  <si>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</si>
  <si>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</si>
  <si>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</si>
  <si>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</si>
  <si>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</si>
  <si>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</si>
  <si>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</si>
  <si>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</si>
  <si>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</si>
  <si>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</si>
  <si>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</si>
  <si>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</si>
  <si>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</si>
  <si>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</si>
  <si>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</si>
  <si>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</si>
  <si>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</si>
  <si>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</si>
  <si>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</si>
  <si>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</si>
  <si>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</si>
  <si>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</si>
  <si>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</si>
  <si>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</si>
  <si>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</si>
  <si>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</si>
  <si>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</si>
  <si>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</si>
  <si>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</si>
  <si>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</si>
  <si>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</si>
  <si>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</si>
  <si>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</si>
  <si>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</si>
  <si>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</si>
  <si>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</si>
  <si>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</si>
  <si>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</si>
  <si>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</si>
  <si>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</si>
  <si>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</si>
  <si>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</si>
  <si>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</si>
  <si>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</si>
  <si>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</si>
  <si>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</si>
  <si>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</si>
  <si>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</si>
  <si>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</si>
  <si>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</si>
  <si>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</si>
  <si>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</si>
  <si>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</si>
  <si>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</si>
  <si>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</si>
  <si>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</si>
  <si>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</si>
  <si>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</si>
  <si>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</si>
  <si>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</si>
  <si>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</si>
  <si>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</si>
  <si>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</si>
  <si>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</si>
  <si>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</si>
  <si>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</si>
  <si>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</si>
  <si>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</si>
  <si>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</si>
  <si>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</si>
  <si>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</si>
  <si>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</si>
  <si>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</si>
  <si>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</si>
  <si>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</si>
  <si>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</si>
  <si>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</si>
  <si>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</si>
  <si>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</si>
  <si>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</si>
  <si>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</si>
  <si>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</si>
  <si>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</si>
  <si>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</si>
  <si>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</si>
  <si>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</si>
  <si>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</si>
  <si>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</si>
  <si>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</si>
  <si>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</si>
  <si>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</si>
  <si>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</si>
  <si>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</si>
  <si>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</si>
  <si>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</si>
  <si>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</si>
  <si>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</si>
  <si>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</si>
  <si>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</si>
  <si>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</si>
  <si>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</si>
  <si>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</si>
  <si>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</si>
  <si>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</si>
  <si>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</si>
  <si>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</si>
  <si>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</si>
  <si>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</si>
  <si>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</si>
  <si>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</si>
  <si>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</si>
  <si>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</si>
  <si>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</si>
  <si>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</si>
  <si>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</si>
  <si>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</si>
  <si>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</si>
  <si>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</si>
  <si>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</si>
  <si>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</si>
  <si>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</si>
  <si>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</si>
  <si>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</si>
  <si>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</si>
  <si>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</si>
  <si>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</si>
  <si>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</si>
  <si>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</si>
  <si>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</si>
  <si>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</si>
  <si>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</si>
  <si>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</si>
  <si>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</si>
  <si>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</si>
  <si>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</si>
  <si>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</si>
  <si>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</si>
  <si>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</si>
  <si>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</si>
  <si>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</si>
  <si>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</si>
  <si>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</si>
  <si>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</si>
  <si>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</si>
  <si>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</si>
  <si>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</si>
  <si>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</si>
  <si>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</si>
  <si>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</si>
  <si>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</si>
  <si>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</si>
  <si>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</si>
  <si>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</si>
  <si>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</si>
  <si>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</si>
  <si>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</si>
  <si>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</si>
  <si>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</si>
  <si>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</si>
  <si>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</si>
  <si>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</si>
  <si>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</si>
  <si>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</si>
  <si>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</si>
  <si>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</si>
  <si>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</si>
  <si>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</si>
  <si>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</si>
  <si>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</si>
  <si>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</si>
  <si>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</si>
  <si>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</si>
  <si>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</si>
  <si>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</si>
  <si>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</si>
  <si>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</si>
  <si>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</si>
  <si>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</si>
  <si>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</si>
  <si>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</si>
  <si>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</si>
  <si>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</si>
  <si>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</si>
  <si>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</si>
  <si>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</si>
  <si>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</si>
  <si>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</si>
  <si>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</si>
  <si>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</si>
  <si>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</si>
  <si>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</si>
  <si>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</si>
  <si>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</si>
  <si>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</si>
  <si>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</si>
  <si>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</si>
  <si>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</si>
  <si>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</si>
  <si>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</si>
  <si>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</si>
  <si>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</si>
  <si>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</si>
  <si>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</si>
  <si>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</si>
  <si>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</si>
  <si>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</si>
  <si>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</si>
  <si>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</si>
  <si>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</si>
  <si>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</si>
  <si>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</si>
  <si>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</si>
  <si>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</si>
  <si>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</si>
  <si>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</si>
  <si>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</si>
  <si>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</si>
  <si>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</si>
  <si>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</si>
  <si>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</si>
  <si>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</si>
  <si>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</si>
  <si>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</si>
  <si>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</si>
  <si>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</si>
  <si>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</si>
  <si>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</si>
  <si>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</si>
  <si>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</si>
  <si>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</si>
  <si>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</si>
  <si>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</si>
  <si>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</si>
  <si>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</si>
  <si>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</si>
  <si>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</si>
  <si>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</si>
  <si>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</si>
  <si>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</si>
  <si>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</si>
  <si>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</si>
  <si>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</si>
  <si>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</si>
  <si>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</si>
  <si>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</si>
  <si>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</si>
  <si>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</si>
  <si>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</si>
  <si>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</si>
  <si>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</si>
  <si>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</si>
  <si>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</si>
  <si>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</si>
  <si>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</si>
  <si>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</si>
  <si>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</si>
  <si>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</si>
  <si>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</si>
  <si>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</si>
  <si>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</si>
  <si>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</si>
  <si>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</si>
  <si>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</si>
  <si>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</si>
  <si>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</si>
  <si>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</si>
  <si>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</si>
  <si>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</si>
  <si>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</si>
  <si>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</si>
  <si>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</si>
  <si>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</si>
  <si>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</si>
  <si>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</si>
  <si>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</si>
  <si>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</si>
  <si>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</si>
  <si>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</si>
  <si>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</si>
  <si>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</si>
  <si>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</si>
  <si>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</si>
  <si>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</si>
  <si>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</si>
  <si>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</si>
  <si>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</si>
  <si>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</si>
  <si>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</si>
  <si>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</si>
  <si>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</si>
  <si>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</si>
  <si>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</si>
  <si>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</si>
  <si>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</si>
  <si>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</si>
  <si>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</si>
  <si>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</si>
  <si>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</si>
  <si>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</si>
  <si>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</si>
  <si>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</si>
  <si>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</si>
  <si>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</si>
  <si>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</si>
  <si>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</si>
  <si>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</si>
  <si>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</si>
  <si>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</si>
  <si>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</si>
  <si>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</si>
  <si>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</si>
  <si>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</si>
  <si>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</si>
  <si>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</si>
  <si>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</si>
  <si>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</si>
  <si>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</si>
  <si>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</si>
  <si>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</si>
  <si>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</si>
  <si>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</si>
  <si>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</si>
  <si>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</si>
  <si>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</si>
  <si>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</si>
  <si>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</si>
  <si>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</si>
  <si>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</si>
  <si>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</si>
  <si>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</si>
  <si>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</si>
  <si>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</si>
  <si>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</si>
  <si>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</si>
  <si>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</si>
  <si>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</si>
  <si>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</si>
  <si>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</si>
  <si>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</si>
  <si>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</si>
  <si>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</si>
  <si>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</si>
  <si>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</si>
  <si>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</si>
  <si>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</si>
  <si>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</si>
  <si>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</si>
  <si>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</si>
  <si>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</si>
  <si>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</si>
  <si>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</si>
  <si>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</si>
  <si>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</si>
  <si>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</si>
  <si>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</si>
  <si>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</si>
  <si>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</si>
  <si>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</si>
  <si>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</si>
  <si>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</si>
  <si>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</si>
  <si>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</si>
  <si>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</si>
  <si>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</si>
  <si>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</si>
  <si>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</si>
  <si>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</si>
  <si>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</si>
  <si>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</si>
  <si>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</si>
  <si>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</si>
  <si>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</si>
  <si>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</si>
  <si>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</si>
  <si>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</si>
  <si>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</si>
  <si>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</si>
  <si>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</si>
  <si>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</si>
  <si>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</si>
  <si>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</si>
  <si>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</si>
  <si>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</si>
  <si>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</si>
  <si>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</si>
  <si>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</si>
  <si>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</si>
  <si>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</si>
  <si>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</si>
  <si>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</si>
  <si>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</si>
  <si>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</si>
  <si>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</si>
  <si>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</si>
  <si>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</si>
  <si>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</si>
  <si>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</si>
  <si>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</si>
  <si>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</si>
  <si>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</si>
  <si>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</si>
  <si>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</si>
  <si>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</si>
  <si>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</si>
  <si>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</si>
  <si>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</si>
  <si>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</si>
  <si>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</si>
  <si>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</si>
  <si>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</si>
  <si>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</si>
  <si>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</si>
  <si>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</si>
  <si>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</si>
  <si>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</si>
  <si>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</si>
  <si>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</si>
  <si>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</si>
  <si>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</si>
  <si>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</si>
  <si>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</si>
  <si>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</si>
  <si>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</si>
  <si>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</si>
  <si>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</si>
  <si>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</si>
  <si>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</si>
  <si>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</si>
  <si>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</si>
  <si>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</si>
  <si>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</si>
  <si>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</si>
  <si>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</si>
  <si>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</si>
  <si>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</si>
  <si>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</si>
  <si>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</si>
  <si>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</si>
  <si>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</si>
  <si>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</si>
  <si>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</si>
  <si>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</si>
  <si>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</si>
  <si>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</si>
  <si>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</si>
  <si>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</si>
  <si>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</si>
  <si>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</si>
  <si>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</si>
  <si>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</si>
  <si>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</si>
  <si>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</si>
  <si>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</si>
  <si>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</si>
  <si>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</si>
  <si>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</si>
  <si>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</si>
  <si>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</si>
  <si>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</si>
  <si>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</si>
  <si>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</si>
  <si>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</si>
  <si>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</si>
  <si>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</si>
  <si>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</si>
  <si>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</si>
  <si>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</si>
  <si>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</si>
  <si>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</si>
  <si>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</si>
  <si>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</si>
  <si>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</si>
  <si>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</si>
  <si>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</si>
  <si>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</si>
  <si>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</si>
  <si>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</si>
  <si>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</si>
  <si>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</si>
  <si>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</si>
  <si>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</si>
  <si>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</si>
  <si>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</si>
  <si>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</si>
  <si>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</si>
  <si>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</si>
  <si>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</si>
  <si>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</si>
  <si>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</si>
  <si>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</si>
  <si>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</si>
  <si>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</si>
  <si>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</si>
  <si>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</si>
  <si>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</si>
  <si>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</si>
  <si>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</si>
  <si>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</si>
  <si>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</si>
  <si>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</si>
  <si>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</si>
  <si>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</si>
  <si>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</si>
  <si>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</si>
  <si>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</si>
  <si>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</si>
  <si>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</si>
  <si>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</si>
  <si>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</si>
  <si>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</si>
  <si>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</si>
  <si>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</si>
  <si>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</si>
  <si>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</si>
  <si>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</si>
  <si>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</si>
  <si>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</si>
  <si>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</si>
  <si>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</si>
  <si>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</si>
  <si>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</si>
  <si>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</si>
  <si>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</si>
  <si>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</si>
  <si>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</si>
  <si>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</si>
  <si>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</si>
  <si>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</si>
  <si>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</si>
  <si>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</si>
  <si>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</si>
  <si>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</si>
  <si>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</si>
  <si>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</si>
  <si>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</si>
  <si>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</si>
  <si>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</si>
  <si>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</si>
  <si>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</si>
  <si>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</si>
  <si>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</si>
  <si>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</si>
  <si>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</si>
  <si>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</si>
  <si>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</si>
  <si>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</si>
  <si>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</si>
  <si>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</si>
  <si>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</si>
  <si>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</si>
  <si>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</si>
  <si>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</si>
  <si>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</si>
  <si>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</si>
  <si>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</si>
  <si>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</si>
  <si>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</si>
  <si>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</si>
  <si>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</si>
  <si>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</si>
  <si>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</si>
  <si>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</si>
  <si>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</si>
  <si>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</si>
  <si>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</si>
  <si>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</si>
  <si>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</si>
  <si>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</si>
  <si>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</si>
  <si>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</si>
  <si>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</si>
  <si>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</si>
  <si>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</si>
  <si>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</si>
  <si>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</si>
  <si>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</si>
  <si>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</si>
  <si>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</si>
  <si>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</si>
  <si>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</si>
  <si>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</si>
  <si>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</si>
  <si>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</si>
  <si>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</si>
  <si>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</si>
  <si>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</si>
  <si>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</si>
  <si>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</si>
  <si>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</si>
  <si>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</si>
  <si>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</si>
  <si>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</si>
  <si>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</si>
  <si>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</si>
  <si>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</si>
  <si>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</si>
  <si>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</si>
  <si>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</si>
  <si>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</si>
  <si>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</si>
  <si>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</si>
  <si>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</si>
  <si>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</si>
  <si>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</si>
  <si>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</si>
  <si>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</si>
  <si>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</si>
  <si>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</si>
  <si>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</si>
  <si>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</si>
  <si>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</si>
  <si>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</si>
  <si>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</si>
  <si>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</si>
  <si>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</si>
  <si>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</si>
  <si>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</si>
  <si>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</si>
  <si>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</si>
  <si>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</si>
  <si>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</si>
  <si>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</si>
  <si>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</si>
  <si>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</si>
  <si>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</si>
  <si>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</si>
  <si>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</si>
  <si>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</si>
  <si>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</si>
  <si>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</si>
  <si>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</si>
  <si>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</si>
  <si>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</si>
  <si>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</si>
  <si>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</si>
  <si>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</si>
  <si>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</si>
  <si>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</si>
  <si>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</si>
  <si>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</si>
  <si>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</si>
  <si>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</si>
  <si>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</si>
  <si>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</si>
  <si>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</si>
  <si>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</si>
  <si>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</si>
  <si>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</si>
  <si>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</si>
  <si>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</si>
  <si>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</si>
  <si>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</si>
  <si>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</si>
  <si>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</si>
  <si>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</si>
  <si>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</si>
  <si>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</si>
  <si>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</si>
  <si>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</si>
  <si>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</si>
  <si>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</si>
  <si>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</si>
  <si>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</si>
  <si>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</si>
  <si>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</si>
  <si>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</si>
  <si>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</si>
  <si>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</si>
  <si>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</si>
  <si>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</si>
  <si>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</si>
  <si>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</si>
  <si>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</si>
  <si>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</si>
  <si>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</si>
  <si>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</si>
  <si>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</si>
  <si>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</si>
  <si>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</si>
  <si>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</si>
  <si>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</si>
  <si>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</si>
  <si>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</si>
  <si>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</si>
  <si>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</si>
  <si>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</si>
  <si>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</si>
  <si>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</si>
  <si>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</si>
  <si>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</si>
  <si>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</si>
  <si>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</si>
  <si>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</si>
  <si>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</si>
  <si>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</si>
  <si>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</si>
  <si>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</si>
  <si>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</si>
  <si>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</si>
  <si>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</si>
  <si>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</si>
  <si>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</si>
  <si>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</si>
  <si>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</si>
  <si>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</si>
  <si>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</si>
  <si>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</si>
  <si>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</si>
  <si>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</si>
  <si>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</si>
  <si>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</si>
  <si>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</si>
  <si>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</si>
  <si>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</si>
  <si>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</si>
  <si>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</si>
  <si>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</si>
  <si>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</si>
  <si>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</si>
  <si>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</si>
  <si>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</si>
  <si>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</si>
  <si>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</si>
  <si>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</si>
  <si>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</si>
  <si>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</si>
  <si>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</si>
  <si>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</si>
  <si>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</si>
  <si>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</si>
  <si>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</si>
  <si>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</si>
  <si>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</si>
  <si>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</si>
  <si>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</si>
  <si>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</si>
  <si>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</si>
  <si>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</si>
  <si>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</si>
  <si>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</si>
  <si>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</si>
  <si>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</si>
  <si>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</si>
  <si>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</si>
  <si>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</si>
  <si>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</si>
  <si>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</si>
  <si>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</si>
  <si>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</si>
  <si>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</si>
  <si>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</si>
  <si>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</si>
  <si>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</si>
  <si>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</si>
  <si>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</si>
  <si>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</si>
  <si>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</si>
  <si>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</si>
  <si>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</si>
  <si>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</si>
  <si>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</si>
  <si>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</si>
  <si>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</si>
  <si>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</si>
  <si>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</si>
  <si>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</si>
  <si>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</si>
  <si>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</si>
  <si>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</si>
  <si>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</si>
  <si>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</si>
  <si>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</si>
  <si>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</si>
  <si>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</si>
  <si>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</si>
  <si>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</si>
  <si>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</si>
  <si>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</si>
  <si>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</si>
  <si>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</si>
  <si>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</si>
  <si>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</si>
  <si>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</si>
  <si>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</si>
  <si>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</si>
  <si>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</si>
  <si>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</si>
  <si>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</si>
  <si>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</si>
  <si>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</si>
  <si>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</si>
  <si>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</si>
  <si>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</si>
  <si>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</si>
  <si>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</si>
  <si>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</si>
  <si>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</si>
  <si>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</si>
  <si>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</si>
  <si>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</si>
  <si>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</si>
  <si>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</si>
  <si>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</si>
  <si>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</si>
  <si>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</si>
  <si>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</si>
  <si>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</si>
  <si>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</si>
  <si>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</si>
  <si>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</si>
  <si>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</si>
  <si>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</si>
  <si>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</si>
  <si>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</si>
  <si>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</si>
  <si>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</si>
  <si>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</si>
  <si>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</si>
  <si>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</si>
  <si>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</si>
  <si>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</si>
  <si>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</si>
  <si>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</si>
  <si>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</si>
  <si>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</si>
  <si>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</si>
  <si>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</si>
  <si>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</si>
  <si>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</si>
  <si>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</si>
  <si>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</si>
  <si>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</si>
  <si>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</si>
  <si>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</si>
  <si>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</si>
  <si>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</si>
  <si>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</si>
  <si>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</si>
  <si>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</si>
  <si>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</si>
  <si>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</si>
  <si>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</si>
  <si>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</si>
  <si>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</si>
  <si>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</si>
  <si>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</si>
  <si>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</si>
  <si>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</si>
  <si>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</si>
  <si>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</si>
  <si>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</si>
  <si>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</si>
  <si>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</si>
  <si>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</si>
  <si>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</si>
  <si>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</si>
  <si>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</si>
  <si>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</si>
  <si>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</si>
  <si>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</si>
  <si>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</si>
  <si>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</si>
  <si>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</si>
  <si>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</si>
  <si>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</si>
  <si>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</si>
  <si>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</si>
  <si>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</si>
  <si>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</si>
  <si>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</si>
  <si>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</si>
  <si>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</si>
  <si>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</si>
  <si>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</si>
  <si>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</si>
  <si>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</si>
  <si>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</si>
  <si>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</si>
  <si>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</si>
  <si>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</si>
  <si>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</si>
  <si>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</si>
  <si>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</si>
  <si>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</si>
  <si>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</si>
  <si>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</si>
  <si>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</si>
  <si>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</si>
  <si>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</si>
  <si>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</si>
  <si>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</si>
  <si>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</si>
  <si>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</si>
  <si>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</si>
  <si>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</si>
  <si>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</si>
  <si>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</si>
  <si>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</si>
  <si>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</si>
  <si>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</si>
  <si>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</si>
  <si>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</si>
  <si>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</si>
  <si>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</si>
  <si>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</si>
  <si>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</si>
  <si>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</si>
  <si>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</si>
  <si>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</si>
  <si>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</si>
  <si>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</si>
  <si>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</si>
  <si>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</si>
  <si>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</si>
  <si>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</si>
  <si>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</si>
  <si>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</si>
  <si>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</si>
  <si>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</si>
  <si>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</si>
  <si>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</si>
  <si>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</si>
  <si>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</si>
  <si>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</si>
  <si>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</si>
  <si>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</si>
  <si>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</si>
  <si>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</si>
  <si>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</si>
  <si>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</si>
  <si>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</si>
  <si>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</si>
  <si>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</si>
  <si>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</si>
  <si>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</si>
  <si>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</si>
  <si>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</si>
  <si>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</si>
  <si>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</si>
  <si>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</si>
  <si>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</si>
  <si>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</si>
  <si>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</si>
  <si>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</si>
  <si>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</si>
  <si>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</si>
  <si>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</si>
  <si>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</si>
  <si>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</si>
  <si>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</si>
  <si>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</si>
  <si>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</si>
  <si>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</si>
  <si>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</si>
  <si>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</si>
  <si>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</si>
  <si>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</si>
  <si>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</si>
  <si>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</si>
  <si>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</si>
  <si>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</si>
  <si>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</si>
  <si>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</si>
  <si>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</si>
  <si>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</si>
  <si>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</si>
  <si>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</si>
  <si>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</si>
  <si>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</si>
  <si>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</si>
  <si>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</si>
  <si>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</si>
  <si>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</si>
  <si>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</si>
  <si>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</si>
  <si>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</si>
  <si>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</si>
  <si>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</si>
  <si>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</si>
  <si>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</si>
  <si>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</si>
  <si>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</si>
  <si>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</si>
  <si>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</si>
  <si>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</si>
  <si>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</si>
  <si>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</si>
  <si>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</si>
  <si>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</si>
  <si>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</si>
  <si>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</si>
  <si>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</si>
  <si>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</si>
  <si>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</si>
  <si>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</si>
  <si>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</si>
  <si>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</si>
  <si>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</si>
  <si>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</si>
  <si>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</si>
  <si>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</si>
  <si>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</si>
  <si>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</si>
  <si>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</si>
  <si>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</si>
  <si>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</si>
  <si>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</si>
  <si>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</si>
  <si>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</si>
  <si>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</si>
  <si>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</si>
  <si>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</si>
  <si>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</si>
  <si>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</si>
  <si>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</si>
  <si>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</si>
  <si>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</si>
  <si>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</si>
  <si>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</si>
  <si>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</si>
  <si>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</si>
  <si>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</si>
  <si>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</si>
  <si>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</si>
  <si>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</si>
  <si>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</si>
  <si>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</si>
  <si>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</si>
  <si>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</si>
  <si>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</si>
  <si>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</si>
  <si>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</si>
  <si>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</si>
  <si>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</si>
  <si>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</si>
  <si>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</si>
  <si>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</si>
  <si>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</si>
  <si>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</si>
  <si>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</si>
  <si>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</si>
  <si>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</si>
  <si>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</si>
  <si>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</si>
  <si>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</si>
  <si>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</si>
  <si>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</si>
  <si>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</si>
  <si>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</si>
  <si>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</si>
  <si>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</si>
  <si>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</si>
  <si>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</si>
  <si>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</si>
  <si>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</si>
  <si>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</si>
  <si>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</si>
  <si>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</si>
  <si>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</si>
  <si>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</si>
  <si>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</si>
  <si>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</si>
  <si>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</si>
  <si>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</si>
  <si>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</si>
  <si>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</si>
  <si>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</si>
  <si>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</si>
  <si>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</si>
  <si>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</si>
  <si>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</si>
  <si>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</si>
  <si>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</si>
  <si>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</si>
  <si>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</si>
  <si>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</si>
  <si>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</si>
  <si>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</si>
  <si>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</si>
  <si>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</si>
  <si>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</si>
  <si>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</si>
  <si>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</si>
  <si>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</si>
  <si>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</si>
  <si>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</si>
  <si>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</si>
  <si>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</si>
  <si>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</si>
  <si>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</si>
  <si>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</si>
  <si>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</si>
  <si>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</si>
  <si>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</si>
  <si>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</si>
  <si>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</si>
  <si>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</si>
  <si>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</si>
  <si>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</si>
  <si>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</si>
  <si>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</si>
  <si>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</si>
  <si>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</si>
  <si>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</si>
  <si>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</si>
  <si>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</si>
  <si>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</si>
  <si>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</si>
  <si>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</si>
  <si>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</si>
  <si>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</si>
  <si>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</si>
  <si>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</si>
  <si>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</si>
  <si>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</si>
  <si>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</si>
  <si>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</si>
  <si>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</si>
  <si>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</si>
  <si>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</si>
  <si>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</si>
  <si>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</si>
  <si>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</si>
  <si>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</si>
  <si>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</si>
  <si>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</si>
  <si>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</si>
  <si>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</si>
  <si>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</si>
  <si>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</si>
  <si>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</si>
  <si>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</si>
  <si>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</si>
  <si>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</si>
  <si>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</si>
  <si>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</si>
  <si>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</si>
  <si>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</si>
  <si>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</si>
  <si>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</si>
  <si>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</si>
  <si>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</si>
  <si>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</si>
  <si>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</si>
  <si>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</si>
  <si>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</si>
  <si>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</si>
  <si>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</si>
  <si>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</si>
  <si>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</si>
  <si>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</si>
  <si>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</si>
  <si>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</si>
  <si>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</si>
  <si>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</si>
  <si>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</si>
  <si>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</si>
  <si>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</si>
  <si>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</si>
  <si>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</si>
  <si>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</si>
  <si>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</si>
  <si>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</si>
  <si>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</si>
  <si>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</si>
  <si>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</si>
  <si>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</si>
  <si>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</si>
  <si>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</si>
  <si>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</si>
  <si>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</si>
  <si>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</si>
  <si>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</si>
  <si>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</si>
  <si>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</si>
  <si>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</si>
  <si>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</si>
  <si>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</si>
  <si>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</si>
  <si>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</si>
  <si>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</si>
  <si>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</si>
  <si>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</si>
  <si>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</si>
  <si>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</si>
  <si>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</si>
  <si>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</si>
  <si>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</si>
  <si>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</si>
  <si>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</si>
  <si>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</si>
  <si>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</si>
  <si>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</si>
  <si>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</si>
  <si>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</si>
  <si>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</si>
  <si>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</si>
  <si>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</si>
  <si>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</si>
  <si>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</si>
  <si>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</si>
  <si>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</si>
  <si>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</si>
  <si>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</si>
  <si>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</si>
  <si>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</si>
  <si>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</si>
  <si>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</si>
  <si>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</si>
  <si>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</si>
  <si>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</si>
  <si>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</si>
  <si>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</si>
  <si>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</si>
  <si>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</si>
  <si>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</si>
  <si>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</si>
  <si>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</si>
  <si>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</si>
  <si>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</si>
  <si>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</si>
  <si>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</si>
  <si>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</si>
  <si>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</si>
  <si>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</si>
  <si>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</si>
  <si>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</si>
  <si>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</si>
  <si>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</si>
  <si>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</si>
  <si>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</si>
  <si>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</si>
  <si>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</si>
  <si>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</si>
  <si>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</si>
  <si>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</si>
  <si>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</si>
  <si>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</si>
  <si>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</si>
  <si>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</si>
  <si>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</si>
  <si>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</si>
  <si>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</si>
  <si>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</si>
  <si>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</si>
  <si>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</si>
  <si>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</si>
  <si>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</si>
  <si>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</si>
  <si>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</si>
  <si>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</si>
  <si>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</si>
  <si>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</si>
  <si>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</si>
  <si>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</si>
  <si>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</si>
  <si>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</si>
  <si>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</si>
  <si>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</si>
  <si>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</si>
  <si>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</si>
  <si>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</si>
  <si>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</si>
  <si>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</si>
  <si>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</si>
  <si>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</si>
  <si>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</si>
  <si>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</si>
  <si>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</si>
  <si>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</si>
  <si>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</si>
  <si>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</si>
  <si>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</si>
  <si>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</si>
  <si>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</si>
  <si>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</si>
  <si>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</si>
  <si>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</si>
  <si>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</si>
  <si>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</si>
  <si>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</si>
  <si>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</si>
  <si>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</si>
  <si>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</si>
  <si>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</si>
  <si>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</si>
  <si>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</si>
  <si>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</si>
  <si>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</si>
  <si>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</si>
  <si>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</si>
  <si>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</si>
  <si>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</si>
  <si>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</si>
  <si>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</si>
  <si>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</si>
  <si>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</si>
  <si>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</si>
  <si>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</si>
  <si>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</si>
  <si>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</si>
  <si>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</si>
  <si>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</si>
  <si>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</si>
  <si>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</si>
  <si>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</si>
  <si>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</si>
  <si>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</si>
  <si>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</si>
  <si>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</si>
  <si>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</si>
  <si>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</si>
  <si>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</si>
  <si>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</si>
  <si>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</si>
  <si>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</si>
  <si>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</si>
  <si>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</si>
  <si>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</si>
  <si>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</si>
  <si>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</si>
  <si>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</si>
  <si>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</si>
  <si>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</si>
  <si>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</si>
  <si>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</si>
  <si>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</si>
  <si>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</si>
  <si>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</si>
  <si>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</si>
  <si>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</si>
  <si>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</si>
  <si>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</si>
  <si>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</si>
  <si>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</si>
  <si>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</si>
  <si>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</si>
  <si>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</si>
  <si>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</si>
  <si>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</si>
  <si>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</si>
  <si>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</si>
  <si>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</si>
  <si>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</si>
  <si>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</si>
  <si>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</si>
  <si>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</si>
  <si>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</si>
  <si>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</si>
  <si>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</si>
  <si>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</si>
  <si>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</si>
  <si>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</si>
  <si>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</si>
  <si>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</si>
  <si>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</si>
  <si>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</si>
  <si>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</si>
  <si>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</si>
  <si>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</si>
  <si>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</si>
  <si>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</si>
  <si>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</si>
  <si>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</si>
  <si>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</si>
  <si>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</si>
  <si>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</si>
  <si>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</si>
  <si>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</si>
  <si>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</si>
  <si>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</si>
  <si>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</si>
  <si>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</si>
  <si>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</si>
  <si>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</si>
  <si>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</si>
  <si>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</si>
  <si>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</si>
  <si>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</si>
  <si>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</si>
  <si>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</si>
  <si>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</si>
  <si>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</si>
  <si>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</si>
  <si>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</si>
  <si>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</si>
  <si>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</si>
  <si>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</si>
  <si>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</si>
  <si>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</si>
  <si>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</si>
  <si>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</si>
  <si>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</si>
  <si>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</si>
  <si>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</si>
  <si>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</si>
  <si>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</si>
  <si>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</si>
  <si>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</si>
  <si>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</si>
  <si>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</si>
  <si>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</si>
  <si>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</si>
  <si>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</si>
  <si>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</si>
  <si>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</si>
  <si>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</si>
  <si>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</si>
  <si>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</si>
  <si>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</si>
  <si>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</si>
  <si>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</si>
  <si>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</si>
  <si>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</si>
  <si>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</si>
  <si>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</si>
  <si>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</si>
  <si>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</si>
  <si>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</si>
  <si>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</si>
  <si>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</si>
  <si>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</si>
  <si>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</si>
  <si>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</si>
  <si>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</si>
  <si>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</si>
  <si>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</si>
  <si>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</si>
  <si>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</si>
  <si>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</si>
  <si>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</si>
  <si>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</si>
  <si>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</si>
  <si>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</si>
  <si>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</si>
  <si>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</si>
  <si>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</si>
  <si>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</si>
  <si>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</si>
  <si>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</si>
  <si>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</si>
  <si>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</si>
  <si>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</si>
  <si>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</si>
  <si>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</si>
  <si>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</si>
  <si>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</si>
  <si>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</si>
  <si>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</si>
  <si>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</si>
  <si>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</si>
  <si>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</si>
  <si>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</si>
  <si>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</si>
  <si>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</si>
  <si>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</si>
  <si>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</si>
  <si>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</si>
  <si>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</si>
  <si>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</si>
  <si>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</si>
  <si>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</si>
  <si>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</si>
  <si>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</si>
  <si>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</si>
  <si>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</si>
  <si>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</si>
  <si>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</si>
  <si>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</si>
  <si>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</si>
  <si>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</si>
  <si>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</si>
  <si>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</si>
  <si>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</si>
  <si>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</si>
  <si>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</si>
  <si>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</si>
  <si>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</si>
  <si>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</si>
  <si>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</si>
  <si>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</si>
  <si>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</si>
  <si>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</si>
  <si>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</si>
  <si>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</si>
  <si>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</si>
  <si>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</si>
  <si>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</si>
  <si>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</si>
  <si>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</si>
  <si>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</si>
  <si>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</si>
  <si>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</si>
  <si>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</si>
  <si>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</si>
  <si>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</si>
  <si>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</si>
  <si>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</si>
  <si>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</si>
  <si>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</si>
  <si>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</si>
  <si>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</si>
  <si>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</si>
  <si>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</si>
  <si>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</si>
  <si>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</si>
  <si>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</si>
  <si>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</si>
  <si>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</si>
  <si>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</si>
  <si>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</si>
  <si>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</si>
  <si>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</si>
  <si>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</si>
  <si>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</si>
  <si>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</si>
  <si>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</si>
  <si>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</si>
  <si>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</si>
  <si>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</si>
  <si>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</si>
  <si>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</si>
  <si>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</si>
  <si>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</si>
  <si>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</si>
  <si>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</si>
  <si>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</si>
  <si>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</si>
  <si>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</si>
  <si>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</si>
  <si>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</si>
  <si>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</si>
  <si>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</si>
  <si>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</si>
  <si>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</si>
  <si>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</si>
  <si>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</si>
  <si>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</si>
  <si>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</si>
  <si>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</si>
  <si>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</si>
  <si>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</si>
  <si>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</si>
  <si>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</si>
  <si>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</si>
  <si>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</si>
  <si>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</si>
  <si>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</si>
  <si>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</si>
  <si>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</si>
  <si>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</si>
  <si>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</si>
  <si>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</si>
  <si>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</si>
  <si>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</si>
  <si>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</si>
  <si>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</si>
  <si>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</si>
  <si>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</si>
  <si>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</si>
  <si>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</si>
  <si>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</si>
  <si>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</si>
  <si>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</si>
  <si>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</si>
  <si>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</si>
  <si>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</si>
  <si>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</si>
  <si>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</si>
  <si>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</si>
  <si>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</si>
  <si>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</si>
  <si>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</si>
  <si>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</si>
  <si>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</si>
  <si>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</si>
  <si>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</si>
  <si>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</si>
  <si>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</si>
  <si>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</si>
  <si>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</si>
  <si>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</si>
  <si>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</si>
  <si>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</si>
  <si>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</si>
  <si>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</si>
  <si>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</si>
  <si>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</si>
  <si>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</si>
  <si>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</si>
  <si>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</si>
  <si>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</si>
  <si>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</si>
  <si>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</si>
  <si>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</si>
  <si>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</si>
  <si>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</si>
  <si>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</si>
  <si>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</si>
  <si>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</si>
  <si>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</si>
  <si>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</si>
  <si>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</si>
  <si>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</si>
  <si>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</si>
  <si>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</si>
  <si>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</si>
  <si>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</si>
  <si>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</si>
  <si>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</si>
  <si>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</si>
  <si>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</si>
  <si>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</si>
  <si>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</si>
  <si>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</si>
  <si>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</si>
  <si>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</si>
  <si>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</si>
  <si>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</si>
  <si>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</si>
  <si>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</si>
  <si>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</si>
  <si>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</si>
  <si>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</si>
  <si>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</si>
  <si>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</si>
  <si>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</si>
  <si>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</si>
  <si>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</si>
  <si>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</si>
  <si>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</si>
  <si>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</si>
  <si>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</si>
  <si>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</si>
  <si>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</si>
  <si>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</si>
  <si>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</si>
  <si>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</si>
  <si>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</si>
  <si>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</si>
  <si>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</si>
  <si>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</si>
  <si>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</si>
  <si>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</si>
  <si>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</si>
  <si>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</si>
  <si>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</si>
  <si>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</si>
  <si>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</si>
  <si>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</si>
  <si>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</si>
  <si>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</si>
  <si>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</si>
  <si>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</si>
  <si>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</si>
  <si>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</si>
  <si>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</si>
  <si>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</si>
  <si>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</si>
  <si>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</si>
  <si>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</si>
  <si>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</si>
  <si>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</si>
  <si>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</si>
  <si>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</si>
  <si>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</si>
  <si>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</si>
  <si>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</si>
  <si>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</si>
  <si>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</si>
  <si>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</si>
  <si>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</si>
  <si>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</si>
  <si>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</si>
  <si>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</si>
  <si>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</si>
  <si>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</si>
  <si>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</si>
  <si>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</si>
  <si>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</si>
  <si>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</si>
  <si>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</si>
  <si>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</si>
  <si>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</si>
  <si>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</si>
  <si>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</si>
  <si>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</si>
  <si>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</si>
  <si>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</si>
  <si>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</si>
  <si>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</si>
  <si>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</si>
  <si>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</si>
  <si>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</si>
  <si>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</si>
  <si>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</si>
  <si>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</si>
  <si>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</si>
  <si>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</si>
  <si>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</si>
  <si>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</si>
  <si>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</si>
  <si>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</si>
  <si>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</si>
  <si>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</si>
  <si>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</si>
  <si>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</si>
  <si>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</si>
  <si>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</si>
  <si>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</si>
  <si>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</si>
  <si>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</si>
  <si>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</si>
  <si>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</si>
  <si>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</si>
  <si>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</si>
  <si>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</si>
  <si>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</si>
  <si>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</si>
  <si>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</si>
  <si>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</si>
  <si>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</si>
  <si>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</si>
  <si>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</si>
  <si>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</si>
  <si>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</si>
  <si>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</si>
  <si>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</si>
  <si>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</si>
  <si>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</si>
  <si>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</si>
  <si>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</si>
  <si>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</si>
  <si>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</si>
  <si>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</si>
  <si>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</si>
  <si>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</si>
  <si>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</si>
  <si>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</si>
  <si>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</si>
  <si>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</si>
  <si>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</si>
  <si>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</si>
  <si>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</si>
  <si>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</si>
  <si>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</si>
  <si>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</si>
  <si>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</si>
  <si>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</si>
  <si>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</si>
  <si>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</si>
  <si>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</si>
  <si>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</si>
  <si>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</si>
  <si>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</si>
  <si>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</si>
  <si>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</si>
  <si>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</si>
  <si>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</si>
  <si>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</si>
  <si>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</si>
  <si>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</si>
  <si>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</si>
  <si>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</si>
  <si>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</si>
  <si>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</si>
  <si>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</si>
  <si>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</si>
  <si>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</si>
  <si>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</si>
  <si>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</si>
  <si>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</si>
  <si>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</si>
  <si>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</si>
  <si>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</si>
  <si>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</si>
  <si>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</si>
  <si>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</si>
  <si>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</si>
  <si>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</si>
  <si>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</si>
  <si>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</si>
  <si>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</si>
  <si>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</si>
  <si>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</si>
  <si>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</si>
  <si>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</si>
  <si>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</si>
  <si>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</si>
  <si>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</si>
  <si>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</si>
  <si>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</si>
  <si>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</si>
  <si>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</si>
  <si>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</si>
  <si>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</si>
  <si>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</si>
  <si>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</si>
  <si>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</si>
  <si>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</si>
  <si>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</si>
  <si>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</si>
  <si>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</si>
  <si>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</si>
  <si>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</si>
  <si>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</si>
  <si>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</si>
  <si>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</si>
  <si>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</si>
  <si>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</si>
  <si>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</si>
  <si>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</si>
  <si>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</si>
  <si>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</si>
  <si>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</si>
  <si>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</si>
  <si>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</si>
  <si>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</si>
  <si>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</si>
  <si>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</si>
  <si>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</si>
  <si>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</si>
  <si>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</si>
  <si>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</si>
  <si>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</si>
  <si>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</si>
  <si>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</si>
  <si>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</si>
  <si>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</si>
  <si>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</si>
  <si>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</si>
  <si>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</si>
  <si>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</si>
  <si>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</si>
  <si>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</si>
  <si>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</si>
  <si>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</si>
  <si>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</si>
  <si>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</si>
  <si>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</si>
  <si>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</si>
  <si>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</si>
  <si>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</si>
  <si>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</si>
  <si>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</si>
  <si>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</si>
  <si>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</si>
  <si>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</si>
  <si>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</si>
  <si>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</si>
  <si>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</si>
  <si>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</si>
  <si>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</si>
  <si>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</si>
  <si>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</si>
  <si>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</si>
  <si>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</si>
  <si>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</si>
  <si>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</si>
  <si>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</si>
  <si>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</si>
  <si>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</si>
  <si>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</si>
  <si>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</si>
  <si>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</si>
  <si>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</si>
  <si>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</si>
  <si>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</si>
  <si>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</si>
  <si>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</si>
  <si>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</si>
  <si>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</si>
  <si>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</si>
  <si>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</si>
  <si>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</si>
  <si>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</si>
  <si>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</si>
  <si>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</si>
  <si>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</si>
  <si>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</si>
  <si>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</si>
  <si>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</si>
  <si>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</si>
  <si>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</si>
  <si>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</si>
  <si>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</si>
  <si>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</si>
  <si>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</si>
  <si>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</si>
  <si>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</si>
  <si>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</si>
  <si>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</si>
  <si>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</si>
  <si>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</si>
  <si>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</si>
  <si>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</si>
  <si>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</si>
  <si>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</si>
  <si>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</si>
  <si>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</si>
  <si>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</si>
  <si>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</si>
  <si>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</si>
  <si>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</si>
  <si>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</si>
  <si>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</si>
  <si>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</si>
  <si>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</si>
  <si>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</si>
  <si>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</si>
  <si>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</si>
  <si>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</si>
  <si>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</si>
  <si>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</si>
  <si>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</si>
  <si>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</si>
  <si>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</si>
  <si>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</si>
  <si>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</si>
  <si>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</si>
  <si>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</si>
  <si>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</si>
  <si>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</si>
  <si>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</si>
  <si>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</si>
  <si>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</si>
  <si>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</si>
  <si>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</si>
  <si>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</si>
  <si>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</si>
  <si>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</si>
  <si>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</si>
  <si>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</si>
  <si>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</si>
  <si>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</si>
  <si>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</si>
  <si>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</si>
  <si>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</si>
  <si>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</si>
  <si>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</si>
  <si>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</si>
  <si>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</si>
  <si>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</si>
  <si>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</si>
  <si>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</si>
  <si>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</si>
  <si>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</si>
  <si>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</si>
  <si>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</si>
  <si>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</si>
  <si>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</si>
  <si>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</si>
  <si>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</si>
  <si>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</si>
  <si>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</si>
  <si>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</si>
  <si>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</si>
  <si>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</si>
  <si>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</si>
  <si>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</si>
  <si>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</si>
  <si>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</si>
  <si>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</si>
  <si>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</si>
  <si>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</si>
  <si>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</si>
  <si>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</si>
  <si>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</si>
  <si>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</si>
  <si>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</si>
  <si>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</si>
  <si>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</si>
  <si>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</si>
  <si>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</si>
  <si>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</si>
  <si>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</si>
  <si>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</si>
  <si>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</si>
  <si>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</si>
  <si>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</si>
  <si>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</si>
  <si>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</si>
  <si>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</si>
  <si>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</si>
  <si>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</si>
  <si>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</si>
  <si>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</si>
  <si>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</si>
  <si>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</si>
  <si>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</si>
  <si>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</si>
  <si>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</si>
  <si>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</si>
  <si>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</si>
  <si>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</si>
  <si>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</si>
  <si>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</si>
  <si>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</si>
  <si>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</si>
  <si>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</si>
  <si>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</si>
  <si>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</si>
  <si>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</si>
  <si>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</si>
  <si>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</si>
  <si>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</si>
  <si>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</si>
  <si>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</si>
  <si>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</si>
  <si>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</si>
  <si>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</si>
  <si>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</si>
  <si>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</si>
  <si>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</si>
  <si>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</si>
  <si>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</si>
  <si>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</si>
  <si>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</si>
  <si>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</si>
  <si>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</si>
  <si>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</si>
  <si>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</si>
  <si>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</si>
  <si>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</si>
  <si>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</si>
  <si>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</si>
  <si>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</si>
  <si>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</si>
  <si>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</si>
  <si>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</si>
  <si>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</si>
  <si>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</si>
  <si>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</si>
  <si>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</si>
  <si>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</si>
  <si>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</si>
  <si>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</si>
  <si>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</si>
  <si>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</si>
  <si>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</si>
  <si>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</si>
  <si>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</si>
  <si>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</si>
  <si>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</si>
  <si>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</si>
  <si>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</si>
  <si>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</si>
  <si>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</si>
  <si>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</si>
  <si>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</si>
  <si>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</si>
  <si>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</si>
  <si>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</si>
  <si>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</si>
  <si>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</si>
  <si>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</si>
  <si>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</si>
  <si>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</si>
  <si>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</si>
  <si>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</si>
  <si>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</si>
  <si>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</si>
  <si>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</si>
  <si>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</si>
  <si>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</si>
  <si>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</si>
  <si>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</si>
  <si>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</si>
  <si>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</si>
  <si>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</si>
  <si>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</si>
  <si>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</si>
  <si>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</si>
  <si>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</si>
  <si>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</si>
  <si>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</si>
  <si>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</si>
  <si>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</si>
  <si>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</si>
  <si>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</si>
  <si>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</si>
  <si>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</si>
  <si>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</si>
  <si>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</si>
  <si>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</si>
  <si>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</si>
  <si>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</si>
  <si>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</si>
  <si>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</si>
  <si>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</si>
  <si>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</si>
  <si>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</si>
  <si>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</si>
  <si>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</si>
  <si>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</si>
  <si>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</si>
  <si>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</si>
  <si>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</si>
  <si>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</si>
  <si>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</si>
  <si>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</si>
  <si>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</si>
  <si>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</si>
  <si>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</si>
  <si>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</si>
  <si>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</si>
  <si>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</si>
  <si>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</si>
  <si>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</si>
  <si>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</si>
  <si>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</si>
  <si>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</si>
  <si>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</si>
  <si>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</si>
  <si>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</si>
  <si>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</si>
  <si>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</si>
  <si>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</si>
  <si>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</si>
  <si>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</si>
  <si>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</si>
  <si>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</si>
  <si>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</si>
  <si>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</si>
  <si>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</si>
  <si>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</si>
  <si>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</si>
  <si>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</si>
  <si>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</si>
  <si>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</si>
  <si>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</si>
  <si>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</si>
  <si>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</si>
  <si>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</si>
  <si>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</si>
  <si>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</si>
  <si>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</si>
  <si>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</si>
  <si>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</si>
  <si>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</si>
  <si>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</si>
  <si>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</si>
  <si>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</si>
  <si>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</si>
  <si>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</si>
  <si>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</si>
  <si>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</si>
  <si>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</si>
  <si>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</si>
  <si>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</si>
  <si>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</si>
  <si>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</si>
  <si>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</si>
  <si>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</si>
  <si>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</si>
  <si>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</si>
  <si>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</si>
  <si>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</si>
  <si>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</si>
  <si>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</si>
  <si>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</si>
  <si>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</si>
  <si>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</si>
  <si>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</si>
  <si>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</si>
  <si>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</si>
  <si>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</si>
  <si>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</si>
  <si>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</si>
  <si>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</si>
  <si>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</si>
  <si>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</si>
  <si>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</si>
  <si>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</si>
  <si>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</si>
  <si>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</si>
  <si>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</si>
  <si>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</si>
  <si>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</si>
  <si>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</si>
  <si>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</si>
  <si>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</si>
  <si>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</si>
  <si>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</si>
  <si>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</si>
  <si>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</si>
  <si>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</si>
  <si>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</si>
  <si>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</si>
  <si>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</si>
  <si>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</si>
  <si>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</si>
  <si>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</si>
  <si>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</si>
  <si>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</si>
  <si>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</si>
  <si>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</si>
  <si>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</si>
  <si>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</si>
  <si>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</si>
  <si>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</si>
  <si>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</si>
  <si>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</si>
  <si>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</si>
  <si>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</si>
  <si>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</si>
  <si>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</si>
  <si>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</si>
  <si>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</si>
  <si>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</si>
  <si>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</si>
  <si>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</si>
  <si>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</si>
  <si>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</si>
  <si>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</si>
  <si>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</si>
  <si>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</si>
  <si>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</si>
  <si>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</si>
  <si>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</si>
  <si>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</si>
  <si>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</si>
  <si>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</si>
  <si>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</si>
  <si>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</si>
  <si>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</si>
  <si>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</si>
  <si>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</si>
  <si>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</si>
  <si>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</si>
  <si>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</si>
  <si>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</si>
  <si>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</si>
  <si>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</si>
  <si>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</si>
  <si>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</si>
  <si>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</si>
  <si>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</si>
  <si>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</si>
  <si>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</si>
  <si>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</si>
  <si>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</si>
  <si>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</si>
  <si>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</si>
  <si>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</si>
  <si>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</si>
  <si>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</si>
  <si>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</si>
  <si>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</si>
  <si>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</si>
  <si>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</si>
  <si>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</si>
  <si>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</si>
  <si>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</si>
  <si>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</si>
  <si>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</si>
  <si>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</si>
  <si>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</si>
  <si>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</si>
  <si>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</si>
  <si>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</si>
  <si>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</si>
  <si>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</si>
  <si>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</si>
  <si>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</si>
  <si>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</si>
  <si>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</si>
  <si>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</si>
  <si>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</si>
  <si>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</si>
  <si>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</si>
  <si>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</si>
  <si>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</si>
  <si>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</si>
  <si>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</si>
  <si>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</si>
  <si>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</si>
  <si>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</si>
  <si>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</si>
  <si>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</si>
  <si>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</si>
  <si>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</si>
  <si>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</si>
  <si>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</si>
  <si>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</si>
  <si>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</si>
  <si>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</si>
  <si>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</si>
  <si>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</si>
  <si>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</si>
  <si>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</si>
  <si>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</si>
  <si>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</si>
  <si>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</si>
  <si>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</si>
  <si>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</si>
  <si>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</si>
  <si>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</si>
  <si>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</si>
  <si>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</si>
  <si>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</si>
  <si>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</si>
  <si>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</si>
  <si>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</si>
  <si>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</si>
  <si>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</si>
  <si>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</si>
  <si>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</si>
  <si>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</si>
  <si>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</si>
  <si>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</si>
  <si>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</si>
  <si>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</si>
  <si>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</si>
  <si>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</si>
  <si>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</si>
  <si>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</si>
  <si>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</si>
  <si>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</si>
  <si>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</si>
  <si>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</si>
  <si>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</si>
  <si>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</si>
  <si>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</si>
  <si>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</si>
  <si>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</si>
  <si>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</si>
  <si>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</si>
  <si>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</si>
  <si>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</si>
  <si>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</si>
  <si>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</si>
  <si>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</si>
  <si>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</si>
  <si>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</si>
  <si>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</si>
  <si>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</si>
  <si>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</si>
  <si>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</si>
  <si>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</si>
  <si>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</si>
  <si>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</si>
  <si>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</si>
  <si>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</si>
  <si>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</si>
  <si>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</si>
  <si>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</si>
  <si>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</si>
  <si>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</si>
  <si>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</si>
  <si>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</si>
  <si>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</si>
  <si>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</si>
  <si>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</si>
  <si>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</si>
  <si>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</si>
  <si>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</si>
  <si>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</si>
  <si>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</si>
  <si>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</si>
  <si>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</si>
  <si>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</si>
  <si>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</si>
  <si>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</si>
  <si>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</si>
  <si>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</si>
  <si>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</si>
  <si>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</si>
  <si>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</si>
  <si>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</si>
  <si>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</si>
  <si>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</si>
  <si>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</si>
  <si>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</si>
  <si>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</si>
  <si>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</si>
  <si>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</si>
  <si>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</si>
  <si>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</si>
  <si>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</si>
  <si>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</si>
  <si>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</si>
  <si>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</si>
  <si>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</si>
  <si>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</si>
  <si>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</si>
  <si>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</si>
  <si>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</si>
  <si>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</si>
  <si>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</si>
  <si>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</si>
  <si>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</si>
  <si>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</si>
  <si>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</si>
  <si>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</si>
  <si>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</si>
  <si>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</si>
  <si>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</si>
  <si>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</si>
  <si>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</si>
  <si>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</si>
  <si>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</si>
  <si>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</si>
  <si>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</si>
  <si>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</si>
  <si>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</si>
  <si>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</si>
  <si>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</si>
  <si>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</si>
  <si>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</si>
  <si>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</si>
  <si>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</si>
  <si>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</si>
  <si>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</si>
  <si>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</si>
  <si>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</si>
  <si>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</si>
  <si>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</si>
  <si>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</si>
  <si>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</si>
  <si>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</si>
  <si>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</si>
  <si>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</si>
  <si>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</si>
  <si>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</si>
  <si>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</si>
  <si>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</si>
  <si>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</si>
  <si>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</si>
  <si>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</si>
  <si>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</si>
  <si>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</si>
  <si>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</si>
  <si>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</si>
  <si>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</si>
  <si>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</si>
  <si>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</si>
  <si>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</si>
  <si>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</si>
  <si>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</si>
  <si>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</si>
  <si>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</si>
  <si>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</si>
  <si>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</si>
  <si>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</si>
  <si>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</si>
  <si>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</si>
  <si>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</si>
  <si>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</si>
  <si>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</si>
  <si>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</si>
  <si>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</si>
  <si>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</si>
  <si>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</si>
  <si>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</si>
  <si>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</si>
  <si>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</si>
  <si>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</si>
  <si>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</si>
  <si>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</si>
  <si>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</si>
  <si>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</si>
  <si>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</si>
  <si>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</si>
  <si>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</si>
  <si>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</si>
  <si>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</si>
  <si>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</si>
  <si>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</si>
  <si>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</si>
  <si>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</si>
  <si>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</si>
  <si>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</si>
  <si>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</si>
  <si>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</si>
  <si>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</si>
  <si>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</si>
  <si>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</si>
  <si>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</si>
  <si>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</si>
  <si>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</si>
  <si>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</si>
  <si>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</si>
  <si>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</si>
  <si>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</si>
  <si>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</si>
  <si>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</si>
  <si>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</si>
  <si>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</si>
  <si>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</si>
  <si>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</si>
  <si>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</si>
  <si>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</si>
  <si>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</si>
  <si>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</si>
  <si>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</si>
  <si>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</si>
  <si>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</si>
  <si>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</si>
  <si>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</si>
  <si>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</si>
  <si>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</si>
  <si>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</si>
  <si>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</si>
  <si>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</si>
  <si>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</si>
  <si>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</si>
  <si>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</si>
  <si>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</si>
  <si>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</si>
  <si>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</si>
  <si>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</si>
  <si>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</si>
  <si>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</si>
  <si>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</si>
  <si>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</si>
  <si>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</si>
  <si>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</si>
  <si>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</si>
  <si>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</si>
  <si>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</si>
  <si>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</si>
  <si>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</si>
  <si>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</si>
  <si>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</si>
  <si>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</si>
  <si>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</si>
  <si>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</si>
  <si>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</si>
  <si>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</si>
  <si>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</si>
  <si>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</si>
  <si>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</si>
  <si>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</si>
  <si>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</si>
  <si>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</si>
  <si>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</si>
  <si>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</si>
  <si>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</si>
  <si>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</si>
  <si>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</si>
  <si>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</si>
  <si>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</si>
  <si>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</si>
  <si>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</si>
  <si>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</si>
  <si>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</si>
  <si>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</si>
  <si>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</si>
  <si>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</si>
  <si>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</si>
  <si>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</si>
  <si>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</si>
  <si>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</si>
  <si>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</si>
  <si>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</si>
  <si>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</si>
  <si>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</si>
  <si>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</si>
  <si>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</si>
  <si>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</si>
  <si>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</si>
  <si>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</si>
  <si>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</si>
  <si>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</si>
  <si>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</si>
  <si>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</si>
  <si>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</si>
  <si>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</si>
  <si>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</si>
  <si>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</si>
  <si>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</si>
  <si>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</si>
  <si>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</si>
  <si>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</si>
  <si>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</si>
  <si>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</si>
  <si>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</si>
  <si>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</si>
  <si>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</si>
  <si>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</si>
  <si>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</si>
  <si>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</si>
  <si>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</si>
  <si>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</si>
  <si>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</si>
  <si>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</si>
  <si>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</si>
  <si>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</si>
  <si>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</si>
  <si>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</si>
  <si>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</si>
  <si>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</si>
  <si>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</si>
  <si>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</si>
  <si>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</si>
  <si>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</si>
  <si>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</si>
  <si>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</si>
  <si>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</si>
  <si>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</si>
  <si>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</si>
  <si>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</si>
  <si>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</si>
  <si>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</si>
  <si>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</si>
  <si>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</si>
  <si>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</si>
  <si>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</si>
  <si>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</si>
  <si>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</si>
  <si>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</si>
  <si>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</si>
  <si>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</si>
  <si>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</si>
  <si>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</si>
  <si>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</si>
  <si>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</si>
  <si>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</si>
  <si>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</si>
  <si>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</si>
  <si>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</si>
  <si>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</si>
  <si>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</si>
  <si>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</si>
  <si>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</si>
  <si>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</si>
  <si>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</si>
  <si>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</si>
  <si>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</si>
  <si>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</si>
  <si>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</si>
  <si>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</si>
  <si>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</si>
  <si>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</si>
  <si>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</si>
  <si>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</si>
  <si>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</si>
  <si>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</si>
  <si>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</si>
  <si>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</si>
  <si>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</si>
  <si>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</si>
  <si>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</si>
  <si>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</si>
  <si>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</si>
  <si>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</si>
  <si>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</si>
  <si>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</si>
  <si>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</si>
  <si>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</si>
  <si>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</si>
  <si>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</si>
  <si>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</si>
  <si>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</si>
  <si>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</si>
  <si>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</si>
  <si>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</si>
  <si>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</si>
  <si>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</si>
  <si>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</si>
  <si>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</si>
  <si>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</si>
  <si>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</si>
  <si>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</si>
  <si>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</si>
  <si>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</si>
  <si>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</si>
  <si>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</si>
  <si>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</si>
  <si>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</si>
  <si>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</si>
  <si>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</si>
  <si>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</si>
  <si>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</si>
  <si>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</si>
  <si>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</si>
  <si>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</si>
  <si>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</si>
  <si>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</si>
  <si>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</si>
  <si>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</si>
  <si>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</si>
  <si>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</si>
  <si>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</si>
  <si>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</si>
  <si>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</si>
  <si>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</si>
  <si>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</si>
  <si>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</si>
  <si>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</si>
  <si>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</si>
  <si>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</si>
  <si>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</si>
  <si>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</si>
  <si>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</si>
  <si>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</si>
  <si>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</si>
  <si>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</si>
  <si>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</si>
  <si>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</si>
  <si>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</si>
  <si>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</si>
  <si>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</si>
  <si>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</si>
  <si>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</si>
  <si>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</si>
  <si>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</si>
  <si>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</si>
  <si>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</si>
  <si>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</si>
  <si>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</si>
  <si>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</si>
  <si>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</si>
  <si>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</si>
  <si>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</si>
  <si>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</si>
  <si>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</si>
  <si>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</si>
  <si>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</si>
  <si>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</si>
  <si>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</si>
  <si>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</si>
  <si>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</si>
  <si>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</si>
  <si>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</si>
  <si>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</si>
  <si>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</si>
  <si>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</si>
  <si>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</si>
  <si>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</si>
  <si>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</si>
  <si>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</si>
  <si>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</si>
  <si>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</si>
  <si>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</si>
  <si>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</si>
  <si>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</si>
  <si>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</si>
  <si>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</si>
  <si>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</si>
  <si>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</si>
  <si>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</si>
  <si>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</si>
  <si>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</si>
  <si>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</si>
  <si>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</si>
  <si>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</si>
  <si>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</si>
  <si>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</si>
  <si>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</si>
  <si>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</si>
  <si>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</si>
  <si>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</si>
  <si>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</si>
  <si>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</si>
  <si>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</si>
  <si>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</si>
  <si>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</si>
  <si>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</si>
  <si>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</si>
  <si>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</si>
  <si>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</si>
  <si>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</si>
  <si>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</si>
  <si>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</si>
  <si>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</si>
  <si>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</si>
  <si>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</si>
  <si>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</si>
  <si>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</si>
  <si>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</si>
  <si>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</si>
  <si>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</si>
  <si>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</si>
  <si>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</si>
  <si>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</si>
  <si>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</si>
  <si>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</si>
  <si>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</si>
  <si>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</si>
  <si>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</si>
  <si>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</si>
  <si>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</si>
  <si>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</si>
  <si>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</si>
  <si>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</si>
  <si>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</si>
  <si>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</si>
  <si>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</si>
  <si>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</si>
  <si>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</si>
  <si>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</si>
  <si>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</si>
  <si>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</si>
  <si>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</si>
  <si>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</si>
  <si>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</si>
  <si>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</si>
  <si>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</si>
  <si>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</si>
  <si>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</si>
  <si>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</si>
  <si>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</si>
  <si>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</si>
  <si>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</si>
  <si>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</si>
  <si>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</si>
  <si>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</si>
  <si>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</si>
  <si>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</si>
  <si>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</si>
  <si>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</si>
  <si>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</si>
  <si>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</si>
  <si>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</si>
  <si>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</si>
  <si>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</si>
  <si>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</si>
  <si>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</si>
  <si>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</si>
  <si>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</si>
  <si>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</si>
  <si>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</si>
  <si>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</si>
  <si>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</si>
  <si>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</si>
  <si>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</si>
  <si>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</si>
  <si>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</si>
  <si>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</si>
  <si>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</si>
  <si>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</si>
  <si>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</si>
  <si>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</si>
  <si>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</si>
  <si>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</si>
  <si>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</si>
  <si>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</si>
  <si>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</si>
  <si>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</si>
  <si>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</si>
  <si>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</si>
  <si>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</si>
  <si>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</si>
  <si>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</si>
  <si>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</si>
  <si>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</si>
  <si>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</si>
  <si>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</si>
  <si>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</si>
  <si>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</si>
  <si>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</si>
  <si>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</si>
  <si>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</si>
  <si>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</si>
  <si>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</si>
  <si>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</si>
  <si>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</si>
  <si>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</si>
  <si>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</si>
  <si>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</si>
  <si>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</si>
  <si>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</si>
  <si>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</si>
  <si>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</si>
  <si>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</si>
  <si>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</si>
  <si>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</si>
  <si>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</si>
  <si>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</si>
  <si>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</si>
  <si>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</si>
  <si>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</si>
  <si>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</si>
  <si>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</si>
  <si>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</si>
  <si>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</si>
  <si>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</si>
  <si>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</si>
  <si>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</si>
  <si>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</si>
  <si>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</si>
  <si>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</si>
  <si>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</si>
  <si>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</si>
  <si>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</si>
  <si>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</si>
  <si>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</si>
  <si>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</si>
  <si>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</si>
  <si>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</si>
  <si>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</si>
  <si>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</si>
  <si>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</si>
  <si>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</si>
  <si>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</si>
  <si>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</si>
  <si>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</si>
  <si>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</si>
  <si>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</si>
  <si>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</si>
  <si>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</si>
  <si>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</si>
  <si>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</si>
  <si>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</si>
  <si>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</si>
  <si>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</si>
  <si>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</si>
  <si>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</si>
  <si>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</si>
  <si>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</si>
  <si>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</si>
  <si>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</si>
  <si>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</si>
  <si>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</si>
  <si>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</si>
  <si>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</si>
  <si>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</si>
  <si>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</si>
  <si>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</si>
  <si>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</si>
  <si>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</si>
  <si>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</si>
  <si>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</si>
  <si>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</si>
  <si>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</si>
  <si>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</si>
  <si>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</si>
  <si>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</si>
  <si>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</si>
  <si>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</si>
  <si>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</si>
  <si>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</si>
  <si>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</si>
  <si>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</si>
  <si>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</si>
  <si>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</si>
  <si>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</si>
  <si>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</si>
  <si>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</si>
  <si>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</si>
  <si>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</si>
  <si>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</si>
  <si>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</si>
  <si>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</si>
  <si>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</si>
  <si>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</si>
  <si>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</si>
  <si>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</si>
  <si>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</si>
  <si>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</si>
  <si>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</si>
  <si>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</si>
  <si>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</si>
  <si>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</si>
  <si>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</si>
  <si>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</si>
  <si>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</si>
  <si>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</si>
  <si>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</si>
  <si>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</si>
  <si>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</si>
  <si>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</si>
  <si>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</si>
  <si>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</si>
  <si>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</si>
  <si>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</si>
  <si>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</si>
  <si>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</si>
  <si>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</si>
  <si>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</si>
  <si>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</si>
  <si>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</si>
  <si>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</si>
  <si>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</si>
  <si>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</si>
  <si>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</si>
  <si>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</si>
  <si>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</si>
  <si>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</si>
  <si>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</si>
  <si>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</si>
  <si>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</si>
  <si>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</si>
  <si>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</si>
  <si>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</si>
  <si>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</si>
  <si>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</si>
  <si>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</si>
  <si>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</si>
  <si>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</si>
  <si>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</si>
  <si>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</si>
  <si>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</si>
  <si>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</si>
  <si>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</si>
  <si>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</si>
  <si>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</si>
  <si>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</si>
  <si>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</si>
  <si>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</si>
  <si>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</si>
  <si>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</si>
  <si>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</si>
  <si>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</si>
  <si>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</si>
  <si>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</si>
  <si>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</si>
  <si>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</si>
  <si>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</si>
  <si>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</si>
  <si>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</si>
  <si>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</si>
  <si>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</si>
  <si>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</si>
  <si>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</si>
  <si>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</si>
  <si>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</si>
  <si>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</si>
  <si>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</si>
  <si>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</si>
  <si>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</si>
  <si>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</si>
  <si>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</si>
  <si>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</si>
  <si>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</si>
  <si>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</si>
  <si>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</si>
  <si>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</si>
  <si>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</si>
  <si>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</si>
  <si>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</si>
  <si>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</si>
  <si>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</si>
  <si>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</si>
  <si>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</si>
  <si>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</si>
  <si>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</si>
  <si>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</si>
  <si>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</si>
  <si>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</si>
  <si>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</si>
  <si>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</si>
  <si>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</si>
  <si>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</si>
  <si>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</si>
  <si>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</si>
  <si>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</si>
  <si>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</si>
  <si>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</si>
  <si>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</si>
  <si>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</si>
  <si>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</si>
  <si>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</si>
  <si>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</si>
  <si>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</si>
  <si>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</si>
  <si>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</si>
  <si>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</si>
  <si>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</si>
  <si>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</si>
  <si>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</si>
  <si>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</si>
  <si>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</si>
  <si>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</si>
  <si>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</si>
  <si>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</si>
  <si>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</si>
  <si>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</si>
  <si>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</si>
  <si>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</si>
  <si>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</si>
  <si>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</si>
  <si>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</si>
  <si>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</si>
  <si>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</si>
  <si>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</si>
  <si>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</si>
  <si>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</si>
  <si>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</si>
  <si>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</si>
  <si>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</si>
  <si>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</si>
  <si>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</si>
  <si>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</si>
  <si>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</si>
  <si>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</si>
  <si>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</si>
  <si>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</si>
  <si>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</si>
  <si>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</si>
  <si>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</si>
  <si>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</si>
  <si>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</si>
  <si>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</si>
  <si>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</si>
  <si>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</si>
  <si>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</si>
  <si>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</si>
  <si>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</si>
  <si>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</si>
  <si>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</si>
  <si>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</si>
  <si>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</si>
  <si>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</si>
  <si>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</si>
  <si>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</si>
  <si>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</si>
  <si>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</si>
  <si>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</si>
  <si>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</si>
  <si>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</si>
  <si>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</si>
  <si>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</si>
  <si>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</si>
  <si>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</si>
  <si>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</si>
  <si>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</si>
  <si>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</si>
  <si>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</si>
  <si>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</si>
  <si>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</si>
  <si>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</si>
  <si>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</si>
  <si>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</si>
  <si>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</si>
  <si>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</si>
  <si>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</si>
  <si>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</si>
  <si>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</si>
  <si>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</si>
  <si>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</si>
  <si>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</si>
  <si>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</si>
  <si>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</si>
  <si>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</si>
  <si>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</si>
  <si>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</si>
  <si>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</si>
  <si>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</si>
  <si>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</si>
  <si>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</si>
  <si>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</si>
  <si>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</si>
  <si>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</si>
  <si>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</si>
  <si>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</si>
  <si>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</si>
  <si>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</si>
  <si>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</si>
  <si>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</si>
  <si>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</si>
  <si>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</si>
  <si>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</si>
  <si>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</si>
  <si>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</si>
  <si>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</si>
  <si>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</si>
  <si>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</si>
  <si>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</si>
  <si>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</si>
  <si>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</si>
  <si>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</si>
  <si>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</si>
  <si>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</si>
  <si>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</si>
  <si>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</si>
  <si>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</si>
  <si>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</si>
  <si>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</si>
  <si>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</si>
  <si>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</si>
  <si>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</si>
  <si>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</si>
  <si>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</si>
  <si>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</si>
  <si>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</si>
  <si>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</si>
  <si>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</si>
  <si>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</si>
  <si>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</si>
  <si>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</si>
  <si>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</si>
  <si>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</si>
  <si>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</si>
  <si>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</si>
  <si>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</si>
  <si>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</si>
  <si>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</si>
  <si>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</si>
  <si>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</si>
  <si>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</si>
  <si>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</si>
  <si>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</si>
  <si>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</si>
  <si>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</si>
  <si>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</si>
  <si>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</si>
  <si>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</si>
  <si>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</si>
  <si>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</si>
  <si>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</si>
  <si>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</si>
  <si>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</si>
  <si>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</si>
  <si>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</si>
  <si>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</si>
  <si>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</si>
  <si>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</si>
  <si>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</si>
  <si>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</si>
  <si>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</si>
  <si>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</si>
  <si>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</si>
  <si>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</si>
  <si>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</si>
  <si>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</si>
  <si>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</si>
  <si>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</si>
  <si>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</si>
  <si>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</si>
  <si>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</si>
  <si>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</si>
  <si>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</si>
  <si>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</si>
  <si>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</si>
  <si>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</si>
  <si>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</si>
  <si>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</si>
  <si>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</si>
  <si>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</si>
  <si>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</si>
  <si>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</si>
  <si>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</si>
  <si>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</si>
  <si>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</si>
  <si>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</si>
  <si>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</si>
  <si>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</si>
  <si>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</si>
  <si>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</si>
  <si>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</si>
  <si>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</si>
  <si>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</si>
  <si>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</si>
  <si>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</si>
  <si>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</si>
  <si>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</si>
  <si>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</si>
  <si>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</si>
  <si>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</si>
  <si>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</si>
  <si>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</si>
  <si>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</si>
  <si>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</si>
  <si>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</si>
  <si>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</si>
  <si>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</si>
  <si>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</si>
  <si>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</si>
  <si>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</si>
  <si>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</si>
  <si>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</si>
  <si>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</si>
  <si>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</si>
  <si>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</si>
  <si>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</si>
  <si>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</si>
  <si>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</si>
  <si>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</si>
  <si>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</si>
  <si>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</si>
  <si>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</si>
  <si>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</si>
  <si>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</si>
  <si>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</si>
  <si>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</si>
  <si>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</si>
  <si>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</si>
  <si>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</si>
  <si>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</si>
  <si>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</si>
  <si>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</si>
  <si>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</si>
  <si>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</si>
  <si>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</si>
  <si>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</si>
  <si>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</si>
  <si>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</si>
  <si>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</si>
  <si>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</si>
  <si>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</si>
  <si>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</si>
  <si>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</si>
  <si>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</si>
  <si>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</si>
  <si>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</si>
  <si>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</si>
  <si>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</si>
  <si>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</si>
  <si>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</si>
  <si>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</si>
  <si>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</si>
  <si>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</si>
  <si>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</si>
  <si>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</si>
  <si>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</si>
  <si>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</si>
  <si>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</si>
  <si>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</si>
  <si>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</si>
  <si>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</si>
  <si>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</si>
  <si>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</si>
  <si>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</si>
  <si>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</si>
  <si>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</si>
  <si>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</si>
  <si>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</si>
  <si>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</si>
  <si>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</si>
  <si>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</si>
  <si>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</si>
  <si>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</si>
  <si>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</si>
  <si>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</si>
  <si>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</si>
  <si>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</si>
  <si>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</si>
  <si>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</si>
  <si>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</si>
  <si>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</si>
  <si>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</si>
  <si>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</si>
  <si>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</si>
  <si>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</si>
  <si>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</si>
  <si>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</si>
  <si>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</si>
  <si>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</si>
  <si>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</si>
  <si>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</si>
  <si>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</si>
  <si>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</si>
  <si>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</si>
  <si>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</si>
  <si>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</si>
  <si>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</si>
  <si>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</si>
  <si>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</si>
  <si>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</si>
  <si>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</si>
  <si>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</si>
  <si>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</si>
  <si>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</si>
  <si>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</si>
  <si>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</si>
  <si>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</si>
  <si>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</si>
  <si>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</si>
  <si>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</si>
  <si>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</si>
  <si>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</si>
  <si>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</si>
  <si>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</si>
  <si>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</si>
  <si>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</si>
  <si>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</si>
  <si>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</si>
  <si>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</si>
  <si>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</si>
  <si>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</si>
  <si>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</si>
  <si>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</si>
  <si>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</si>
  <si>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</si>
  <si>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</si>
  <si>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</si>
  <si>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</si>
  <si>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</si>
  <si>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</si>
  <si>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</si>
  <si>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</si>
  <si>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</si>
  <si>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</si>
  <si>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</si>
  <si>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</si>
  <si>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</si>
  <si>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</si>
  <si>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</si>
  <si>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</si>
  <si>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</si>
  <si>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</si>
  <si>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</si>
  <si>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</si>
  <si>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</si>
  <si>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</si>
  <si>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</si>
  <si>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</si>
  <si>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</si>
  <si>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</si>
  <si>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</si>
  <si>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</si>
  <si>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</si>
  <si>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</si>
  <si>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</si>
  <si>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</si>
  <si>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</si>
  <si>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</si>
  <si>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</si>
  <si>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</si>
  <si>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</si>
  <si>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</si>
  <si>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</si>
  <si>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</si>
  <si>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</si>
  <si>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</si>
  <si>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</si>
  <si>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</si>
  <si>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</si>
  <si>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</si>
  <si>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</si>
  <si>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</si>
  <si>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</si>
  <si>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</si>
  <si>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</si>
  <si>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</si>
  <si>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</si>
  <si>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</si>
  <si>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</si>
  <si>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</si>
  <si>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</si>
  <si>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</si>
  <si>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</si>
  <si>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</si>
  <si>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</si>
  <si>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</si>
  <si>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</si>
  <si>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</si>
  <si>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</si>
  <si>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</si>
  <si>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</si>
  <si>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</si>
  <si>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</si>
  <si>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</si>
  <si>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</si>
  <si>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</si>
  <si>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</si>
  <si>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</si>
  <si>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</si>
  <si>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</si>
  <si>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</si>
  <si>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</si>
  <si>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</si>
  <si>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</si>
  <si>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</si>
  <si>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</si>
  <si>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</si>
  <si>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</si>
  <si>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</si>
  <si>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</si>
  <si>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</si>
  <si>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</si>
  <si>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</si>
  <si>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</si>
  <si>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</si>
  <si>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</si>
  <si>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</si>
  <si>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</si>
  <si>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</si>
  <si>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</si>
  <si>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</si>
  <si>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</si>
  <si>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</si>
  <si>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</si>
  <si>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</si>
  <si>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</si>
  <si>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</si>
  <si>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</si>
  <si>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</si>
  <si>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</si>
  <si>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</si>
  <si>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</si>
  <si>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</si>
  <si>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</si>
  <si>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</si>
  <si>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</si>
  <si>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</si>
  <si>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</si>
  <si>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</si>
  <si>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</si>
  <si>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</si>
  <si>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</si>
  <si>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</si>
  <si>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</si>
  <si>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</si>
  <si>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</si>
  <si>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</si>
  <si>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</si>
  <si>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</si>
  <si>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</si>
  <si>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</si>
  <si>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</si>
  <si>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</si>
  <si>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</si>
  <si>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</si>
  <si>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</si>
  <si>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</si>
  <si>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</si>
  <si>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</si>
  <si>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</si>
  <si>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</si>
  <si>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</si>
  <si>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</si>
  <si>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</si>
  <si>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</si>
  <si>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</si>
  <si>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</si>
  <si>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</si>
  <si>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</si>
  <si>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</si>
  <si>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</si>
  <si>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</si>
  <si>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</si>
  <si>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</si>
  <si>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</si>
  <si>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</si>
  <si>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</si>
  <si>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</si>
  <si>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</si>
  <si>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</si>
  <si>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</si>
  <si>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</si>
  <si>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</si>
  <si>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</si>
  <si>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</si>
  <si>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</si>
  <si>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</si>
  <si>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</si>
  <si>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</si>
  <si>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</si>
  <si>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</si>
  <si>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</si>
  <si>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</si>
  <si>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</si>
  <si>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</si>
  <si>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</si>
  <si>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</si>
  <si>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</si>
  <si>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</si>
  <si>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</si>
  <si>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</si>
  <si>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</si>
  <si>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</si>
  <si>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</si>
  <si>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</si>
  <si>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</si>
  <si>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</si>
  <si>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</si>
  <si>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</si>
  <si>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</si>
  <si>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</si>
  <si>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</si>
  <si>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</si>
  <si>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</si>
  <si>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</si>
  <si>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</si>
  <si>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</si>
  <si>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</si>
  <si>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</si>
  <si>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</si>
  <si>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</si>
  <si>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</si>
  <si>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</si>
  <si>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</si>
  <si>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</si>
  <si>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</si>
  <si>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</si>
  <si>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</si>
  <si>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</si>
  <si>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</si>
  <si>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</si>
  <si>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</si>
  <si>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</si>
  <si>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</si>
  <si>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</si>
  <si>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</si>
  <si>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</si>
  <si>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</si>
  <si>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</si>
  <si>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</si>
  <si>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</si>
  <si>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</si>
  <si>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</si>
  <si>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</si>
  <si>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</si>
  <si>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</si>
  <si>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</si>
  <si>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</si>
  <si>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</si>
  <si>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</si>
  <si>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</si>
  <si>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</si>
  <si>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</si>
  <si>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</si>
  <si>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</si>
  <si>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</si>
  <si>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</si>
  <si>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</si>
  <si>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</si>
  <si>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</si>
  <si>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</si>
  <si>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</si>
  <si>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</si>
  <si>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</si>
  <si>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</si>
  <si>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</si>
  <si>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</si>
  <si>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</si>
  <si>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</si>
  <si>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</si>
  <si>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</si>
  <si>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</si>
  <si>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</si>
  <si>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</si>
  <si>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</si>
  <si>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</si>
  <si>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</si>
  <si>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</si>
  <si>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</si>
  <si>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</si>
  <si>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</si>
  <si>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</si>
  <si>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</si>
  <si>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</si>
  <si>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</si>
  <si>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</si>
  <si>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</si>
  <si>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</si>
  <si>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</si>
  <si>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</si>
  <si>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</si>
  <si>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</si>
  <si>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</si>
  <si>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</si>
  <si>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</si>
  <si>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</si>
  <si>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</si>
  <si>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</si>
  <si>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</si>
  <si>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</si>
  <si>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</si>
  <si>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</si>
  <si>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</si>
  <si>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</si>
  <si>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</si>
  <si>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</si>
  <si>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</si>
  <si>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</si>
  <si>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</si>
  <si>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</si>
  <si>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</si>
  <si>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</si>
  <si>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</si>
  <si>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</si>
  <si>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</si>
  <si>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</si>
  <si>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</si>
  <si>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</si>
  <si>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</si>
  <si>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</si>
  <si>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</si>
  <si>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</si>
  <si>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</si>
  <si>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</si>
  <si>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</si>
  <si>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</si>
  <si>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</si>
  <si>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</si>
  <si>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</si>
  <si>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</si>
  <si>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</si>
  <si>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</si>
  <si>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</si>
  <si>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</si>
  <si>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</si>
  <si>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</si>
  <si>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</si>
  <si>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</si>
  <si>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</si>
  <si>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</si>
  <si>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</si>
  <si>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</si>
  <si>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</si>
  <si>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</si>
  <si>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</si>
  <si>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</si>
  <si>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</si>
  <si>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</si>
  <si>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</si>
  <si>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</si>
  <si>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</si>
  <si>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</si>
  <si>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</si>
  <si>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</si>
  <si>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</si>
  <si>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</si>
  <si>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</si>
  <si>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</si>
  <si>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</si>
  <si>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</si>
  <si>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</si>
  <si>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</si>
  <si>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</si>
  <si>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</si>
  <si>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</si>
  <si>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</si>
  <si>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</si>
  <si>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</si>
  <si>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</si>
  <si>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</si>
  <si>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</si>
  <si>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</si>
  <si>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</si>
  <si>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</si>
  <si>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</si>
  <si>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</si>
  <si>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</si>
  <si>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</si>
  <si>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</si>
  <si>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</si>
  <si>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</si>
  <si>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</si>
  <si>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</si>
  <si>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</si>
  <si>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</si>
  <si>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</si>
  <si>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</si>
  <si>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</si>
  <si>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</si>
  <si>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</si>
  <si>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</si>
  <si>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</si>
  <si>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</si>
  <si>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</si>
  <si>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</si>
  <si>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</si>
  <si>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</si>
  <si>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</si>
  <si>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</si>
  <si>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</si>
  <si>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</si>
  <si>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</si>
  <si>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</si>
  <si>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</si>
  <si>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</si>
  <si>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</si>
  <si>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</si>
  <si>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</si>
  <si>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</si>
  <si>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</si>
  <si>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</si>
  <si>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</si>
  <si>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</si>
  <si>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</si>
  <si>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</si>
  <si>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</si>
  <si>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</si>
  <si>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</si>
  <si>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</si>
  <si>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</si>
  <si>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</si>
  <si>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</si>
  <si>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</si>
  <si>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</si>
  <si>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</si>
  <si>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</si>
  <si>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</si>
  <si>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</si>
  <si>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</si>
  <si>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</si>
  <si>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</si>
  <si>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</si>
  <si>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</si>
  <si>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</si>
  <si>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</si>
  <si>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</si>
  <si>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</si>
  <si>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</si>
  <si>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</si>
  <si>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</si>
  <si>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</si>
  <si>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</si>
  <si>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</si>
  <si>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</si>
  <si>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</si>
  <si>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</si>
  <si>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</si>
  <si>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</si>
  <si>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</si>
  <si>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</si>
  <si>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</si>
  <si>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</si>
  <si>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</si>
  <si>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</si>
  <si>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</si>
  <si>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</si>
  <si>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</si>
  <si>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</si>
  <si>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</si>
  <si>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</si>
  <si>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</si>
  <si>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</si>
  <si>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</si>
  <si>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</si>
  <si>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</si>
  <si>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</si>
  <si>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</si>
  <si>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</si>
  <si>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</si>
  <si>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</si>
  <si>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</si>
  <si>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</si>
  <si>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</si>
  <si>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</si>
  <si>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</si>
  <si>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</si>
  <si>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</si>
  <si>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</si>
  <si>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</si>
  <si>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</si>
  <si>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</si>
  <si>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</si>
  <si>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</si>
  <si>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</si>
  <si>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</si>
  <si>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</si>
  <si>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</si>
  <si>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</si>
  <si>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</si>
  <si>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</si>
  <si>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</si>
  <si>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</si>
  <si>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</si>
  <si>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</si>
  <si>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</si>
  <si>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</si>
  <si>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</si>
  <si>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</si>
  <si>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</si>
  <si>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</si>
  <si>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</si>
  <si>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</si>
  <si>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</si>
  <si>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</si>
  <si>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</si>
  <si>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</si>
  <si>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</si>
  <si>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</si>
  <si>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</si>
  <si>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</si>
  <si>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</si>
  <si>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</si>
  <si>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</si>
  <si>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</si>
  <si>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</si>
  <si>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</si>
  <si>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</si>
  <si>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</si>
  <si>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</si>
  <si>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</si>
  <si>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</si>
  <si>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</si>
  <si>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</si>
  <si>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</si>
  <si>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</si>
  <si>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</si>
  <si>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</si>
  <si>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</si>
  <si>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</si>
  <si>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</si>
  <si>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</si>
  <si>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</si>
  <si>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</si>
  <si>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</si>
  <si>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</si>
  <si>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</si>
  <si>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</si>
  <si>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</si>
  <si>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</si>
  <si>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</si>
  <si>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</si>
  <si>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</si>
  <si>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</si>
  <si>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</si>
  <si>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</si>
  <si>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</si>
  <si>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</si>
  <si>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</si>
  <si>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</si>
  <si>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</si>
  <si>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</si>
  <si>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</si>
  <si>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</si>
  <si>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</si>
  <si>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</si>
  <si>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</si>
  <si>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</si>
  <si>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</si>
  <si>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</si>
  <si>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</si>
  <si>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</si>
  <si>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</si>
  <si>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</si>
  <si>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</si>
  <si>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</si>
  <si>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</si>
  <si>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</si>
  <si>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</si>
  <si>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</si>
  <si>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</si>
  <si>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</si>
  <si>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</si>
  <si>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</si>
  <si>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</si>
  <si>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</si>
  <si>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</si>
  <si>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</si>
  <si>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</si>
  <si>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</si>
  <si>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</si>
  <si>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</si>
  <si>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</si>
  <si>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</si>
  <si>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</si>
  <si>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</si>
  <si>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</si>
  <si>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</si>
  <si>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</si>
  <si>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</si>
  <si>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</si>
  <si>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</si>
  <si>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</si>
  <si>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</si>
  <si>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</si>
  <si>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</si>
  <si>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</si>
  <si>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</si>
  <si>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</si>
  <si>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</si>
  <si>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</si>
  <si>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</si>
  <si>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</si>
  <si>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</si>
  <si>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</si>
  <si>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</si>
  <si>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</si>
  <si>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</si>
  <si>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</si>
  <si>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</si>
  <si>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</si>
  <si>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</si>
  <si>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</si>
  <si>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</si>
  <si>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</si>
  <si>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</si>
  <si>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</si>
  <si>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</si>
  <si>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</si>
  <si>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</si>
  <si>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</si>
  <si>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</si>
  <si>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</si>
  <si>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</si>
  <si>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</si>
  <si>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</si>
  <si>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</si>
  <si>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</si>
  <si>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</si>
  <si>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</si>
  <si>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</si>
  <si>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</si>
  <si>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</si>
  <si>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</si>
  <si>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</si>
  <si>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</si>
  <si>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</si>
  <si>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</si>
  <si>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</si>
  <si>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</si>
  <si>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</si>
  <si>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</si>
  <si>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</si>
  <si>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</si>
  <si>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</si>
  <si>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</si>
  <si>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</si>
  <si>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</si>
  <si>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</si>
  <si>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</si>
  <si>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</si>
  <si>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</si>
  <si>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</si>
  <si>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</si>
  <si>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</si>
  <si>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</si>
  <si>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</si>
  <si>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</si>
  <si>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</si>
  <si>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</si>
  <si>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</si>
  <si>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</si>
  <si>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</si>
  <si>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</si>
  <si>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</si>
  <si>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</si>
  <si>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</si>
  <si>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</si>
  <si>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</si>
  <si>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</si>
  <si>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</si>
  <si>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</si>
  <si>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</si>
  <si>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</si>
  <si>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</si>
  <si>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</si>
  <si>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</si>
  <si>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</si>
  <si>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</si>
  <si>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</si>
  <si>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</si>
  <si>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</si>
  <si>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</si>
  <si>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</si>
  <si>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</si>
  <si>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</si>
  <si>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</si>
  <si>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</si>
  <si>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</si>
  <si>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</si>
  <si>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</si>
  <si>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</si>
  <si>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</si>
  <si>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</si>
  <si>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</si>
  <si>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</si>
  <si>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</si>
  <si>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</si>
  <si>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</si>
  <si>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</si>
  <si>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</si>
  <si>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</si>
  <si>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</si>
  <si>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</si>
  <si>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</si>
  <si>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</si>
  <si>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</si>
  <si>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</si>
  <si>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</si>
  <si>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</si>
  <si>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</si>
  <si>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</si>
  <si>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</si>
  <si>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</si>
  <si>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</si>
  <si>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</si>
  <si>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</si>
  <si>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</si>
  <si>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</si>
  <si>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</si>
  <si>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</si>
  <si>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</si>
  <si>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</si>
  <si>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</si>
  <si>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</si>
  <si>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</si>
  <si>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</si>
  <si>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</si>
  <si>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</si>
  <si>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</si>
  <si>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</si>
  <si>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</si>
  <si>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</si>
  <si>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</si>
  <si>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</si>
  <si>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</si>
  <si>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</si>
  <si>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</si>
  <si>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</si>
  <si>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</si>
  <si>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</si>
  <si>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</si>
  <si>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</si>
  <si>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</si>
  <si>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</si>
  <si>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</si>
  <si>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</si>
  <si>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</si>
  <si>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</si>
  <si>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</si>
  <si>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</si>
  <si>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</si>
  <si>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</si>
  <si>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</si>
  <si>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</si>
  <si>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</si>
  <si>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</si>
  <si>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</si>
  <si>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</si>
  <si>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</si>
  <si>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</si>
  <si>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</si>
  <si>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</si>
  <si>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</si>
  <si>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</si>
  <si>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</si>
  <si>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</si>
  <si>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</si>
  <si>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</si>
  <si>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</si>
  <si>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</si>
  <si>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</si>
  <si>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</si>
  <si>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</si>
  <si>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</si>
  <si>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</si>
  <si>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</si>
  <si>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</si>
  <si>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</si>
  <si>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</si>
  <si>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</si>
  <si>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</si>
  <si>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</si>
  <si>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</si>
  <si>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</si>
  <si>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</si>
  <si>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</si>
  <si>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</si>
  <si>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</si>
  <si>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</si>
  <si>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</si>
  <si>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</si>
  <si>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</si>
  <si>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</si>
  <si>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</si>
  <si>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</si>
  <si>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</si>
  <si>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</si>
  <si>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</si>
  <si>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</si>
  <si>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</si>
  <si>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</si>
  <si>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</si>
  <si>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</si>
  <si>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</si>
  <si>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</si>
  <si>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</si>
  <si>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</si>
  <si>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</si>
  <si>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</si>
  <si>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</si>
  <si>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</si>
  <si>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</si>
  <si>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</si>
  <si>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</si>
  <si>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</si>
  <si>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</si>
  <si>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</si>
  <si>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</si>
  <si>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</si>
  <si>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</si>
  <si>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</si>
  <si>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</si>
  <si>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</si>
  <si>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</si>
  <si>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</si>
  <si>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</si>
  <si>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</si>
  <si>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</si>
  <si>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</si>
  <si>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</si>
  <si>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</si>
  <si>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</si>
  <si>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</si>
  <si>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</si>
  <si>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</si>
  <si>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</si>
  <si>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</si>
  <si>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</si>
  <si>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</si>
  <si>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</si>
  <si>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</si>
  <si>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</si>
  <si>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</si>
  <si>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</si>
  <si>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</si>
  <si>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</si>
  <si>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</si>
  <si>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</si>
  <si>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</si>
  <si>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</si>
  <si>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</si>
  <si>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</si>
  <si>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</si>
  <si>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</si>
  <si>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</si>
  <si>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</si>
  <si>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</si>
  <si>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</si>
  <si>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</si>
  <si>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</si>
  <si>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</si>
  <si>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</si>
  <si>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</si>
  <si>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</si>
  <si>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</si>
  <si>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</si>
  <si>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</si>
  <si>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</si>
  <si>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</si>
  <si>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</si>
  <si>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</si>
  <si>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</si>
  <si>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</si>
  <si>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</si>
  <si>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</si>
  <si>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</si>
  <si>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</si>
  <si>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</si>
  <si>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</si>
  <si>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</si>
  <si>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</si>
  <si>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</si>
  <si>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</si>
  <si>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</si>
  <si>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</si>
  <si>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</si>
  <si>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</si>
  <si>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</si>
  <si>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</si>
  <si>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</si>
  <si>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</si>
  <si>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</si>
  <si>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</si>
  <si>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</si>
  <si>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</si>
  <si>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</si>
  <si>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</si>
  <si>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</si>
  <si>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</si>
  <si>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</si>
  <si>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</si>
  <si>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</si>
  <si>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</si>
  <si>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</si>
  <si>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</si>
  <si>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</si>
  <si>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</si>
  <si>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</si>
  <si>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</si>
  <si>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</si>
  <si>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</si>
  <si>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</si>
  <si>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</si>
  <si>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</si>
  <si>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</si>
  <si>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</si>
  <si>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</si>
  <si>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</si>
  <si>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</si>
  <si>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</si>
  <si>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</si>
  <si>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</si>
  <si>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</si>
  <si>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</si>
  <si>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</si>
  <si>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</si>
  <si>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</si>
  <si>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</si>
  <si>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</si>
  <si>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</si>
  <si>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</si>
  <si>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</si>
  <si>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</si>
  <si>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</si>
  <si>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</si>
  <si>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</si>
  <si>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</si>
  <si>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</si>
  <si>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</si>
  <si>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</si>
  <si>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</si>
  <si>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</si>
  <si>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</si>
  <si>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</si>
  <si>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</si>
  <si>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</si>
  <si>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</si>
  <si>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</si>
  <si>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</si>
  <si>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</si>
  <si>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</si>
  <si>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</si>
  <si>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</si>
  <si>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</si>
  <si>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</si>
  <si>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</si>
  <si>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</si>
  <si>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</si>
  <si>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</si>
  <si>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</si>
  <si>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</si>
  <si>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</si>
  <si>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</si>
  <si>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</si>
  <si>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</si>
  <si>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</si>
  <si>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</si>
  <si>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</si>
  <si>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</si>
  <si>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</si>
  <si>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</si>
  <si>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</si>
  <si>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</si>
  <si>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</si>
  <si>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</si>
  <si>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</si>
  <si>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</si>
  <si>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</si>
  <si>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</si>
  <si>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</si>
  <si>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</si>
  <si>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</si>
  <si>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</si>
  <si>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</si>
  <si>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</si>
  <si>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</si>
  <si>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</si>
  <si>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</si>
  <si>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</si>
  <si>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</si>
  <si>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</si>
  <si>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</si>
  <si>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</si>
  <si>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</si>
  <si>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</si>
  <si>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</si>
  <si>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</si>
  <si>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</si>
  <si>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</si>
  <si>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</si>
  <si>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</si>
  <si>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</si>
  <si>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</si>
  <si>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</si>
  <si>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</si>
  <si>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</si>
  <si>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</si>
  <si>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</si>
  <si>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</si>
  <si>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</si>
  <si>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</si>
  <si>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</si>
  <si>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</si>
  <si>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</si>
  <si>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</si>
  <si>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</si>
  <si>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</si>
  <si>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</si>
  <si>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</si>
  <si>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</si>
  <si>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</si>
  <si>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</si>
  <si>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</si>
  <si>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</si>
  <si>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</si>
  <si>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</si>
  <si>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</si>
  <si>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</si>
  <si>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</si>
  <si>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</si>
  <si>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</si>
  <si>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</si>
  <si>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</si>
  <si>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</si>
  <si>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</si>
  <si>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</si>
  <si>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</si>
  <si>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</si>
  <si>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</si>
  <si>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</si>
  <si>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</si>
  <si>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</si>
  <si>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</si>
  <si>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</si>
  <si>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</si>
  <si>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</si>
  <si>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</si>
  <si>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</si>
  <si>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</si>
  <si>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</si>
  <si>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</si>
  <si>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</si>
  <si>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</si>
  <si>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</si>
  <si>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</si>
  <si>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</si>
  <si>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</si>
  <si>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</si>
  <si>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</si>
  <si>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</si>
  <si>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</si>
  <si>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</si>
  <si>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</si>
  <si>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</si>
  <si>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</si>
  <si>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</si>
  <si>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</si>
  <si>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</si>
  <si>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</si>
  <si>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</si>
  <si>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</si>
  <si>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</si>
  <si>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</si>
  <si>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</si>
  <si>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</si>
  <si>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</si>
  <si>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</si>
  <si>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</si>
  <si>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</si>
  <si>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</si>
  <si>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</si>
  <si>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</si>
  <si>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</si>
  <si>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</si>
  <si>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</si>
  <si>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</si>
  <si>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</si>
  <si>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</si>
  <si>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</si>
  <si>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</si>
  <si>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</si>
  <si>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</si>
  <si>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</si>
  <si>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</si>
  <si>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</si>
  <si>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</si>
  <si>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</si>
  <si>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</si>
  <si>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</si>
  <si>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</si>
  <si>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</si>
  <si>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</si>
  <si>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</si>
  <si>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</si>
  <si>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</si>
  <si>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</si>
  <si>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</si>
  <si>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</si>
  <si>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</si>
  <si>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</si>
  <si>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</si>
  <si>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</si>
  <si>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</si>
  <si>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</si>
  <si>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</si>
  <si>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</si>
  <si>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</si>
  <si>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</si>
  <si>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</si>
  <si>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</si>
  <si>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</si>
  <si>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</si>
  <si>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</si>
  <si>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</si>
  <si>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</si>
  <si>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</si>
  <si>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</si>
  <si>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</si>
  <si>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</si>
  <si>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</si>
  <si>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</si>
  <si>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</si>
  <si>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</si>
  <si>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</si>
  <si>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</si>
  <si>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</si>
  <si>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</si>
  <si>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</si>
  <si>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</si>
  <si>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</si>
  <si>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</si>
  <si>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</si>
  <si>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</si>
  <si>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</si>
  <si>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</si>
  <si>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</si>
  <si>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</si>
  <si>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</si>
  <si>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</si>
  <si>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</si>
  <si>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</si>
  <si>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</si>
  <si>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</si>
  <si>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</si>
  <si>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</si>
  <si>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</si>
  <si>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</si>
  <si>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</si>
  <si>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</si>
  <si>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</si>
  <si>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</si>
  <si>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</si>
  <si>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</si>
  <si>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</si>
  <si>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</si>
  <si>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</si>
  <si>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</si>
  <si>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</si>
  <si>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</si>
  <si>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</si>
  <si>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</si>
  <si>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</si>
  <si>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</si>
  <si>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</si>
  <si>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</si>
  <si>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</si>
  <si>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</si>
  <si>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</si>
  <si>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</si>
  <si>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</si>
  <si>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</si>
  <si>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</si>
  <si>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</si>
  <si>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</si>
  <si>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</si>
  <si>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</si>
  <si>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</si>
  <si>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</si>
  <si>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</si>
  <si>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</si>
  <si>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</si>
  <si>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</si>
  <si>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</si>
  <si>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</si>
  <si>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</si>
  <si>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</si>
  <si>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</si>
  <si>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</si>
  <si>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</si>
  <si>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</si>
  <si>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</si>
  <si>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</si>
  <si>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</si>
  <si>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</si>
  <si>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</si>
  <si>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</si>
  <si>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</si>
  <si>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</si>
  <si>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</si>
  <si>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</si>
  <si>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</si>
  <si>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</si>
  <si>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</si>
  <si>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</si>
  <si>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</si>
  <si>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</si>
  <si>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</si>
  <si>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</si>
  <si>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</si>
  <si>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</si>
  <si>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</si>
  <si>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</si>
  <si>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</si>
  <si>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</si>
  <si>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</si>
  <si>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</si>
  <si>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</si>
  <si>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</si>
  <si>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</si>
  <si>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</si>
  <si>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</si>
  <si>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</si>
  <si>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</si>
  <si>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</si>
  <si>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</si>
  <si>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</si>
  <si>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</si>
  <si>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</si>
  <si>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</si>
  <si>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</si>
  <si>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</si>
  <si>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</si>
  <si>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</si>
  <si>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</si>
  <si>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</si>
  <si>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</si>
  <si>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</si>
  <si>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</si>
  <si>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</si>
  <si>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</si>
  <si>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</si>
  <si>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</si>
  <si>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</si>
  <si>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</si>
  <si>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</si>
  <si>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</si>
  <si>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</si>
  <si>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</si>
  <si>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</si>
  <si>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</si>
  <si>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</si>
  <si>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</si>
  <si>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</si>
  <si>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</si>
  <si>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</si>
  <si>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</si>
  <si>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</si>
  <si>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</si>
  <si>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</si>
  <si>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</si>
  <si>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</si>
  <si>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</si>
  <si>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</si>
  <si>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</si>
  <si>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</si>
  <si>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</si>
  <si>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</si>
  <si>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</si>
  <si>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</si>
  <si>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</si>
  <si>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</si>
  <si>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</si>
  <si>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</si>
  <si>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</si>
  <si>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</si>
  <si>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</si>
  <si>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</si>
  <si>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</si>
  <si>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</si>
  <si>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</si>
  <si>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</si>
  <si>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</si>
  <si>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</si>
  <si>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</si>
  <si>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</si>
  <si>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</si>
  <si>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</si>
  <si>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</si>
  <si>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</si>
  <si>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</si>
  <si>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</si>
  <si>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</si>
  <si>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</si>
  <si>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</si>
  <si>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</si>
  <si>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</si>
  <si>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</si>
  <si>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</si>
  <si>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</si>
  <si>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</si>
  <si>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</si>
  <si>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</si>
  <si>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</si>
  <si>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</si>
  <si>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</si>
  <si>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</si>
  <si>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</si>
  <si>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</si>
  <si>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</si>
  <si>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</si>
  <si>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</si>
  <si>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</si>
  <si>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</si>
  <si>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</si>
  <si>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</si>
  <si>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</si>
  <si>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</si>
  <si>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</si>
  <si>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</si>
  <si>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</si>
  <si>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</si>
  <si>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</si>
  <si>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</si>
  <si>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</si>
  <si>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</si>
  <si>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</si>
  <si>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</si>
  <si>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</si>
  <si>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</si>
  <si>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</si>
  <si>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</si>
  <si>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</si>
  <si>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</si>
  <si>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</si>
  <si>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</si>
  <si>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</si>
  <si>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</si>
  <si>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</si>
  <si>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</si>
  <si>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</si>
  <si>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</si>
  <si>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</si>
  <si>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</si>
  <si>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</si>
  <si>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</si>
  <si>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</si>
  <si>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</si>
  <si>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</si>
  <si>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</si>
  <si>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</si>
  <si>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</si>
  <si>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</si>
  <si>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</si>
  <si>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</si>
  <si>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</si>
  <si>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</si>
  <si>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</si>
  <si>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</si>
  <si>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</si>
  <si>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</si>
  <si>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</si>
  <si>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</si>
  <si>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</si>
  <si>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</si>
  <si>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</si>
  <si>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</si>
  <si>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</si>
  <si>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</si>
  <si>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</si>
  <si>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</si>
  <si>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</si>
  <si>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</si>
  <si>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</si>
  <si>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</si>
  <si>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</si>
  <si>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</si>
  <si>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</si>
  <si>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</si>
  <si>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</si>
  <si>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</si>
  <si>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</si>
  <si>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</si>
  <si>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</si>
  <si>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</si>
  <si>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</si>
  <si>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</si>
  <si>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</si>
  <si>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</si>
  <si>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</si>
  <si>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</si>
  <si>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</si>
  <si>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</si>
  <si>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</si>
  <si>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</si>
  <si>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</si>
  <si>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</si>
  <si>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</si>
  <si>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</si>
  <si>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</si>
  <si>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</si>
  <si>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</si>
  <si>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</si>
  <si>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</si>
  <si>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</si>
  <si>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</si>
  <si>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</si>
  <si>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</si>
  <si>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</si>
  <si>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</si>
  <si>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</si>
  <si>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</si>
  <si>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</si>
  <si>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</si>
  <si>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</si>
  <si>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</si>
  <si>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</si>
  <si>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</si>
  <si>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</si>
  <si>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</si>
  <si>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</si>
  <si>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</si>
  <si>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</si>
  <si>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</si>
  <si>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</si>
  <si>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</si>
  <si>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</si>
  <si>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</si>
  <si>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</si>
  <si>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</si>
  <si>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</si>
  <si>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</si>
  <si>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</si>
  <si>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</si>
  <si>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</si>
  <si>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</si>
  <si>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</si>
  <si>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</si>
  <si>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</si>
  <si>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</si>
  <si>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</si>
  <si>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</si>
  <si>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</si>
  <si>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</si>
  <si>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</si>
  <si>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</si>
  <si>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</si>
  <si>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</si>
  <si>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</si>
  <si>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</si>
  <si>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</si>
  <si>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</si>
  <si>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</si>
  <si>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</si>
  <si>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</si>
  <si>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</si>
  <si>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</si>
  <si>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</si>
  <si>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</si>
  <si>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</si>
  <si>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</si>
  <si>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</si>
  <si>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</si>
  <si>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</si>
  <si>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</si>
  <si>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</si>
  <si>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</si>
  <si>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</si>
  <si>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</si>
  <si>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</si>
  <si>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</si>
  <si>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</si>
  <si>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</si>
  <si>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</si>
  <si>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</si>
  <si>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</si>
  <si>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</si>
  <si>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</si>
  <si>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</si>
  <si>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</si>
  <si>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</si>
  <si>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</si>
  <si>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</si>
  <si>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</si>
  <si>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</si>
  <si>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</si>
  <si>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</si>
  <si>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</si>
  <si>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</si>
  <si>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</si>
  <si>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</si>
  <si>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</si>
  <si>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</si>
  <si>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</si>
  <si>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</si>
  <si>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</si>
  <si>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</si>
  <si>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</si>
  <si>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</si>
  <si>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</si>
  <si>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</si>
  <si>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</si>
  <si>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</si>
  <si>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</si>
  <si>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</si>
  <si>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</si>
  <si>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</si>
  <si>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</si>
  <si>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</si>
  <si>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</si>
  <si>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</si>
  <si>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</si>
  <si>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</si>
  <si>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</si>
  <si>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</si>
  <si>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</si>
  <si>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</si>
  <si>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</si>
  <si>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</si>
  <si>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</si>
  <si>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</si>
  <si>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</si>
  <si>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</si>
  <si>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</si>
  <si>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</si>
  <si>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</si>
  <si>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</si>
  <si>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</si>
  <si>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</si>
  <si>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</si>
  <si>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</si>
  <si>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</si>
  <si>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</si>
  <si>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</si>
  <si>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</si>
  <si>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</si>
  <si>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</si>
  <si>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</si>
  <si>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</si>
  <si>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</si>
  <si>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</si>
  <si>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</si>
  <si>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</si>
  <si>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</si>
  <si>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</si>
  <si>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</si>
  <si>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</si>
  <si>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</si>
  <si>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</si>
  <si>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</si>
  <si>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</si>
  <si>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</si>
  <si>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</si>
  <si>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</si>
  <si>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</si>
  <si>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</si>
  <si>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</si>
  <si>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</si>
  <si>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</si>
  <si>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</si>
  <si>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</si>
  <si>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</si>
  <si>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</si>
  <si>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</si>
  <si>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</si>
  <si>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</si>
  <si>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</si>
  <si>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</si>
  <si>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</si>
  <si>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</si>
  <si>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</si>
  <si>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</si>
  <si>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</si>
  <si>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</si>
  <si>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</si>
  <si>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</si>
  <si>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</si>
  <si>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</si>
  <si>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</si>
  <si>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</si>
  <si>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</si>
  <si>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</si>
  <si>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</si>
  <si>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</si>
  <si>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</si>
  <si>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</si>
  <si>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</si>
  <si>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</si>
  <si>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</si>
  <si>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</si>
  <si>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</si>
  <si>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</si>
  <si>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</si>
  <si>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</si>
  <si>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</si>
  <si>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</si>
  <si>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</si>
  <si>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</si>
  <si>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</si>
  <si>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</si>
  <si>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</si>
  <si>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</si>
  <si>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</si>
  <si>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</si>
  <si>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</si>
  <si>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</si>
  <si>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</si>
  <si>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</si>
  <si>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</si>
  <si>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</si>
  <si>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</si>
  <si>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</si>
  <si>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</si>
  <si>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</si>
  <si>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</si>
  <si>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</si>
  <si>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</si>
  <si>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</si>
  <si>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</si>
  <si>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</si>
  <si>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</si>
  <si>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</si>
  <si>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</si>
  <si>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</si>
  <si>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</si>
  <si>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</si>
  <si>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</si>
  <si>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</si>
  <si>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</si>
  <si>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</si>
  <si>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</si>
  <si>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</si>
  <si>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</si>
  <si>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</si>
  <si>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</si>
  <si>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</si>
  <si>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</si>
  <si>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</si>
  <si>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</si>
  <si>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</si>
  <si>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</si>
  <si>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</si>
  <si>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</si>
  <si>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</si>
  <si>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</si>
  <si>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</si>
  <si>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</si>
  <si>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</si>
  <si>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</si>
  <si>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</si>
  <si>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</si>
  <si>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</si>
  <si>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</si>
  <si>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</si>
  <si>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</si>
  <si>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</si>
  <si>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</si>
  <si>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</si>
  <si>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</si>
  <si>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</si>
  <si>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</si>
  <si>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</si>
  <si>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</si>
  <si>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</si>
  <si>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</si>
  <si>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</si>
  <si>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</si>
  <si>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</si>
  <si>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</si>
  <si>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</si>
  <si>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</si>
  <si>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</si>
  <si>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</si>
  <si>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</si>
  <si>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</si>
  <si>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</si>
  <si>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</si>
  <si>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</si>
  <si>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</si>
  <si>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</si>
  <si>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</si>
  <si>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</si>
  <si>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</si>
  <si>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</si>
  <si>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</si>
  <si>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</si>
  <si>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</si>
  <si>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</si>
  <si>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</si>
  <si>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</si>
  <si>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</si>
  <si>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</si>
  <si>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</si>
  <si>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</si>
  <si>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</si>
  <si>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</si>
  <si>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</si>
  <si>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</si>
  <si>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</si>
  <si>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</si>
  <si>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</si>
  <si>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</si>
  <si>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</si>
  <si>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</si>
  <si>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</si>
  <si>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</si>
  <si>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</si>
  <si>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</si>
  <si>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</si>
  <si>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</si>
  <si>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</si>
  <si>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</si>
  <si>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</si>
  <si>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</si>
  <si>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</si>
  <si>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</si>
  <si>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</si>
  <si>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</si>
  <si>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</si>
  <si>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</si>
  <si>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</si>
  <si>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</si>
  <si>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</si>
  <si>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</si>
  <si>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</si>
  <si>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</si>
  <si>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</si>
  <si>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</si>
  <si>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</si>
  <si>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</si>
  <si>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</si>
  <si>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</si>
  <si>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</si>
  <si>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</si>
  <si>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</si>
  <si>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</si>
  <si>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</si>
  <si>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</si>
  <si>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</si>
  <si>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</si>
  <si>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</si>
  <si>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</si>
  <si>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</si>
  <si>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</si>
  <si>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</si>
  <si>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</si>
  <si>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</si>
  <si>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</si>
  <si>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</si>
  <si>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</si>
  <si>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</si>
  <si>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</si>
  <si>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</si>
  <si>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</si>
  <si>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</si>
  <si>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</si>
  <si>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</si>
  <si>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</si>
  <si>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</si>
  <si>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</si>
  <si>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</si>
  <si>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</si>
  <si>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</si>
  <si>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</si>
  <si>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</si>
  <si>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</si>
  <si>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</si>
  <si>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</si>
  <si>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</si>
  <si>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</si>
  <si>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</si>
  <si>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</si>
  <si>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</si>
  <si>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</si>
  <si>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</si>
  <si>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</si>
  <si>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</si>
  <si>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</si>
  <si>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</si>
  <si>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</si>
  <si>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</si>
  <si>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</si>
  <si>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</si>
  <si>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</si>
  <si>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</si>
  <si>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</si>
  <si>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</si>
  <si>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</si>
  <si>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</si>
  <si>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</si>
  <si>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</si>
  <si>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</si>
  <si>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</si>
  <si>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</si>
  <si>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</si>
  <si>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</si>
  <si>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</si>
  <si>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</si>
  <si>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</si>
  <si>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</si>
  <si>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</si>
  <si>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</si>
  <si>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</si>
  <si>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</si>
  <si>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</si>
  <si>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</si>
  <si>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</si>
  <si>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</si>
  <si>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</si>
  <si>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</si>
  <si>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</si>
  <si>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</si>
  <si>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</si>
  <si>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</si>
  <si>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</si>
  <si>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</si>
  <si>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</si>
  <si>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</si>
  <si>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</si>
  <si>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</si>
  <si>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</si>
  <si>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</si>
  <si>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</si>
  <si>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</si>
  <si>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</si>
  <si>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</si>
  <si>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</si>
  <si>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</si>
  <si>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</si>
  <si>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</si>
  <si>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</si>
  <si>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</si>
  <si>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</si>
  <si>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</si>
  <si>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</si>
  <si>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</si>
  <si>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</si>
  <si>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</si>
  <si>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</si>
  <si>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</si>
  <si>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</si>
  <si>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</si>
  <si>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</si>
  <si>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</si>
  <si>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</si>
  <si>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</si>
  <si>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</si>
  <si>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</si>
  <si>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</si>
  <si>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</si>
  <si>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</si>
  <si>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</si>
  <si>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</si>
  <si>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</si>
  <si>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</si>
  <si>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</si>
  <si>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</si>
  <si>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</si>
  <si>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</si>
  <si>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</si>
  <si>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</si>
  <si>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</si>
  <si>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</si>
  <si>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</si>
  <si>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</si>
  <si>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</si>
  <si>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</si>
  <si>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</si>
  <si>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</si>
  <si>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</si>
  <si>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</si>
  <si>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</si>
  <si>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</si>
  <si>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</si>
  <si>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</si>
  <si>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</si>
  <si>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</si>
  <si>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</si>
  <si>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</si>
  <si>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</si>
  <si>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</si>
  <si>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</si>
  <si>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</si>
  <si>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</si>
  <si>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</si>
  <si>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</si>
  <si>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</si>
  <si>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</si>
  <si>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</si>
  <si>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</si>
  <si>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</si>
  <si>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</si>
  <si>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</si>
  <si>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</si>
  <si>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</si>
  <si>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</si>
  <si>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</si>
  <si>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</si>
  <si>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</si>
  <si>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</si>
  <si>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</si>
  <si>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</si>
  <si>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</si>
  <si>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</si>
  <si>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</si>
  <si>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</si>
  <si>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</si>
  <si>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</si>
  <si>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</si>
  <si>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</si>
  <si>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</si>
  <si>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</si>
  <si>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</si>
  <si>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</si>
  <si>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</si>
  <si>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</si>
  <si>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</si>
  <si>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</si>
  <si>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</si>
  <si>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</si>
  <si>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</si>
  <si>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</si>
  <si>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</si>
  <si>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</si>
  <si>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</si>
  <si>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</si>
  <si>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</si>
  <si>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</si>
  <si>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</si>
  <si>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</si>
  <si>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</si>
  <si>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</si>
  <si>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</si>
  <si>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</si>
  <si>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</si>
  <si>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</si>
  <si>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</si>
  <si>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</si>
  <si>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</si>
  <si>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</si>
  <si>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</si>
  <si>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</si>
  <si>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</si>
  <si>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</si>
  <si>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</si>
  <si>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</si>
  <si>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</si>
  <si>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</si>
  <si>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</si>
  <si>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</si>
  <si>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</si>
  <si>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</si>
  <si>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</si>
  <si>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</si>
  <si>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</si>
  <si>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</si>
  <si>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</si>
  <si>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</si>
  <si>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</si>
  <si>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</si>
  <si>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</si>
  <si>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</si>
  <si>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</si>
  <si>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</si>
  <si>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</si>
  <si>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</si>
  <si>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</si>
  <si>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</si>
  <si>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</si>
  <si>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</si>
  <si>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</si>
  <si>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</si>
  <si>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</si>
  <si>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</si>
  <si>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</si>
  <si>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</si>
  <si>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</si>
  <si>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</si>
  <si>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</si>
  <si>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</si>
  <si>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</si>
  <si>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</si>
  <si>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</si>
  <si>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</si>
  <si>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</si>
  <si>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</si>
  <si>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</si>
  <si>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</si>
  <si>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</si>
  <si>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</si>
  <si>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</si>
  <si>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</si>
  <si>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</si>
  <si>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</si>
  <si>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</si>
  <si>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</si>
  <si>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</si>
  <si>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</si>
  <si>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</si>
  <si>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</si>
  <si>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</si>
  <si>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</si>
  <si>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</si>
  <si>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</si>
  <si>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</si>
  <si>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</si>
  <si>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</si>
  <si>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</si>
  <si>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</si>
  <si>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</si>
  <si>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</si>
  <si>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</si>
  <si>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</si>
  <si>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</si>
  <si>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</si>
  <si>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</si>
  <si>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</si>
  <si>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</si>
  <si>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</si>
  <si>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</si>
  <si>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</si>
  <si>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</si>
  <si>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</si>
  <si>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</si>
  <si>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</si>
  <si>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</si>
  <si>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</si>
  <si>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</si>
  <si>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</si>
  <si>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</si>
  <si>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</si>
  <si>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</si>
  <si>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</si>
  <si>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</si>
  <si>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</si>
  <si>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</si>
  <si>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</si>
  <si>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</si>
  <si>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</si>
  <si>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</si>
  <si>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</si>
  <si>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</si>
  <si>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</si>
  <si>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</si>
  <si>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</si>
  <si>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</si>
  <si>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</si>
  <si>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</si>
  <si>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</si>
  <si>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</si>
  <si>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</si>
  <si>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</si>
  <si>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</si>
  <si>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</si>
  <si>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</si>
  <si>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</si>
  <si>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</si>
  <si>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</si>
  <si>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</si>
  <si>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</si>
  <si>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</si>
  <si>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</si>
  <si>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</si>
  <si>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</si>
  <si>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</si>
  <si>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</si>
  <si>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</si>
  <si>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</si>
  <si>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</si>
  <si>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</si>
  <si>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</si>
  <si>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</si>
  <si>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</si>
  <si>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</si>
  <si>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</si>
  <si>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</si>
  <si>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</si>
  <si>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</si>
  <si>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</si>
  <si>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</si>
  <si>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</si>
  <si>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</si>
  <si>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</si>
  <si>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</si>
  <si>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</si>
  <si>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</si>
  <si>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</si>
  <si>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</si>
  <si>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</si>
  <si>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</si>
  <si>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</si>
  <si>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</si>
  <si>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</si>
  <si>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</si>
  <si>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</si>
  <si>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</si>
  <si>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</si>
  <si>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</si>
  <si>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</si>
  <si>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</si>
  <si>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</si>
  <si>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</si>
  <si>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</si>
  <si>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</si>
  <si>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</si>
  <si>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</si>
  <si>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</si>
  <si>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</si>
  <si>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</si>
  <si>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</si>
  <si>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</si>
  <si>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</si>
  <si>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</si>
  <si>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</si>
  <si>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</si>
  <si>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</si>
  <si>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</si>
  <si>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</si>
  <si>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</si>
  <si>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</si>
  <si>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</si>
  <si>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</si>
  <si>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</si>
  <si>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</si>
  <si>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</si>
  <si>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</si>
  <si>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</si>
  <si>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</si>
  <si>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</si>
  <si>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</si>
  <si>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</si>
  <si>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</si>
  <si>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</si>
  <si>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</si>
  <si>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</si>
  <si>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</si>
  <si>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</si>
  <si>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</si>
  <si>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</si>
  <si>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</si>
  <si>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</si>
  <si>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</si>
  <si>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</si>
  <si>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</si>
  <si>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</si>
  <si>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</si>
  <si>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</si>
  <si>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</si>
  <si>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</si>
  <si>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</si>
  <si>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</si>
  <si>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</si>
  <si>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</si>
  <si>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</si>
  <si>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</si>
  <si>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</si>
  <si>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</si>
  <si>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</si>
  <si>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</si>
  <si>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</si>
  <si>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</si>
  <si>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</si>
  <si>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</si>
  <si>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</si>
  <si>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</si>
  <si>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</si>
  <si>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</si>
  <si>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</si>
  <si>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</si>
  <si>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</si>
  <si>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</si>
  <si>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</si>
  <si>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</si>
  <si>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</si>
  <si>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</si>
  <si>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</si>
  <si>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</si>
  <si>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</si>
  <si>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</si>
  <si>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</si>
  <si>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</si>
  <si>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</si>
  <si>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</si>
  <si>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</si>
  <si>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</si>
  <si>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</si>
  <si>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</si>
  <si>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</si>
  <si>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</si>
  <si>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</si>
  <si>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</si>
  <si>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</si>
  <si>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</si>
  <si>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</si>
  <si>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</si>
  <si>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</si>
  <si>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</si>
  <si>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</si>
  <si>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</si>
  <si>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</si>
  <si>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</si>
  <si>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</si>
  <si>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</si>
  <si>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</si>
  <si>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</si>
  <si>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</si>
  <si>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</si>
  <si>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</si>
  <si>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</si>
  <si>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</si>
  <si>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</si>
  <si>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</si>
  <si>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</si>
  <si>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</si>
  <si>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</si>
  <si>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</si>
  <si>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</si>
  <si>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</si>
  <si>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</si>
  <si>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</si>
  <si>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</si>
  <si>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</si>
  <si>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</si>
  <si>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</si>
  <si>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</si>
  <si>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</si>
  <si>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</si>
  <si>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</si>
  <si>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</si>
  <si>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</si>
  <si>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</si>
  <si>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</si>
  <si>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</si>
  <si>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</si>
  <si>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</si>
  <si>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</si>
  <si>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</si>
  <si>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</si>
  <si>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</si>
  <si>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</si>
  <si>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</si>
  <si>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</si>
  <si>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</si>
  <si>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</si>
  <si>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</si>
  <si>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</si>
  <si>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</si>
  <si>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</si>
  <si>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</si>
  <si>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</si>
  <si>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</si>
  <si>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</si>
  <si>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</si>
  <si>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</si>
  <si>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</si>
  <si>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</si>
  <si>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</si>
  <si>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</si>
  <si>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</si>
  <si>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</si>
  <si>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</si>
  <si>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</si>
  <si>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</si>
  <si>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</si>
  <si>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</si>
  <si>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</si>
  <si>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</si>
  <si>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</si>
  <si>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</si>
  <si>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</si>
  <si>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</si>
  <si>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</si>
  <si>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</si>
  <si>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</si>
  <si>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</si>
  <si>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</si>
  <si>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</si>
  <si>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</si>
  <si>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</si>
  <si>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</si>
  <si>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</si>
  <si>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</si>
  <si>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</si>
  <si>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</si>
  <si>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</si>
  <si>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</si>
  <si>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</si>
  <si>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</si>
  <si>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</si>
  <si>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</si>
  <si>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</si>
  <si>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</si>
  <si>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</si>
  <si>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</si>
  <si>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</si>
  <si>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</si>
  <si>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</si>
  <si>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</si>
  <si>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</si>
  <si>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</si>
  <si>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</si>
  <si>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</si>
  <si>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</si>
  <si>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</si>
  <si>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</si>
  <si>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</si>
  <si>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</si>
  <si>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</si>
  <si>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</si>
  <si>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</si>
  <si>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</si>
  <si>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</si>
  <si>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</si>
  <si>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</si>
  <si>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</si>
  <si>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</si>
  <si>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</si>
  <si>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</si>
  <si>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</si>
  <si>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</si>
  <si>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</si>
  <si>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</si>
  <si>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</si>
  <si>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</si>
  <si>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</si>
  <si>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</si>
  <si>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</si>
  <si>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</si>
  <si>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</si>
  <si>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</si>
  <si>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</si>
  <si>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</si>
  <si>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</si>
  <si>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</si>
  <si>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</si>
  <si>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</si>
  <si>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</si>
  <si>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</si>
  <si>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</si>
  <si>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</si>
  <si>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</si>
  <si>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</si>
  <si>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</si>
  <si>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</si>
  <si>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</si>
  <si>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</si>
  <si>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</si>
  <si>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</si>
  <si>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</si>
  <si>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</si>
  <si>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</si>
  <si>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</si>
  <si>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</si>
  <si>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</si>
  <si>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</si>
  <si>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</si>
  <si>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</si>
  <si>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</si>
  <si>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</si>
  <si>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</si>
  <si>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</si>
  <si>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</si>
  <si>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</si>
  <si>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</si>
  <si>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</si>
  <si>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</si>
  <si>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</si>
  <si>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</si>
  <si>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</si>
  <si>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</si>
  <si>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</si>
  <si>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</si>
  <si>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</si>
  <si>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</si>
  <si>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</si>
  <si>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</si>
  <si>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</si>
  <si>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</si>
  <si>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</si>
  <si>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</si>
  <si>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</si>
  <si>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</si>
  <si>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</si>
  <si>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</si>
  <si>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</si>
  <si>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</si>
  <si>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</si>
  <si>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</si>
  <si>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</si>
  <si>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</si>
  <si>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</si>
  <si>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</si>
  <si>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</si>
  <si>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</si>
  <si>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</si>
  <si>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</si>
  <si>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</si>
  <si>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</si>
  <si>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</si>
  <si>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</si>
  <si>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</si>
  <si>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</si>
  <si>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</si>
  <si>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</si>
  <si>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</si>
  <si>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</si>
  <si>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</si>
  <si>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</si>
  <si>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</si>
  <si>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</si>
  <si>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</si>
  <si>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</si>
  <si>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</si>
  <si>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</si>
  <si>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</si>
  <si>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</si>
  <si>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</si>
  <si>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</si>
  <si>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</si>
  <si>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</si>
  <si>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</si>
  <si>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</si>
  <si>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</si>
  <si>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</si>
  <si>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</si>
  <si>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</si>
  <si>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</si>
  <si>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</si>
  <si>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</si>
  <si>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</si>
  <si>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</si>
  <si>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</si>
  <si>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</si>
  <si>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</si>
  <si>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</si>
  <si>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</si>
  <si>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</si>
  <si>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</si>
  <si>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</si>
  <si>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</si>
  <si>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</si>
  <si>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</si>
  <si>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</si>
  <si>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</si>
  <si>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</si>
  <si>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</si>
  <si>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</si>
  <si>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</si>
  <si>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</si>
  <si>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</si>
  <si>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</si>
  <si>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</si>
  <si>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</si>
  <si>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</si>
  <si>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</si>
  <si>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</si>
  <si>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</si>
  <si>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</si>
  <si>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</si>
  <si>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</si>
  <si>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</si>
  <si>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</si>
  <si>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</si>
  <si>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</si>
  <si>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</si>
  <si>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</si>
  <si>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</si>
  <si>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</si>
  <si>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</si>
  <si>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</si>
  <si>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</si>
  <si>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</si>
  <si>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</si>
  <si>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</si>
  <si>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</si>
  <si>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</si>
  <si>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</si>
  <si>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</si>
  <si>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</si>
  <si>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</si>
  <si>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</si>
  <si>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</si>
  <si>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</si>
  <si>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</si>
  <si>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</si>
  <si>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</si>
  <si>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</si>
  <si>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</si>
  <si>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</si>
  <si>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</si>
  <si>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</si>
  <si>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</si>
  <si>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</si>
  <si>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</si>
  <si>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</si>
  <si>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</si>
  <si>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</si>
  <si>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</si>
  <si>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</si>
  <si>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</si>
  <si>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</si>
  <si>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</si>
  <si>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</si>
  <si>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</si>
  <si>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</si>
  <si>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</si>
  <si>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</si>
  <si>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</si>
  <si>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</si>
  <si>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</si>
  <si>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</si>
  <si>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</si>
  <si>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</si>
  <si>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</si>
  <si>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</si>
  <si>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</si>
  <si>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</si>
  <si>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</si>
  <si>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</si>
  <si>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</si>
  <si>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</si>
  <si>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</si>
  <si>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</si>
  <si>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</si>
  <si>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</si>
  <si>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</si>
  <si>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</si>
  <si>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</si>
  <si>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</si>
  <si>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</si>
  <si>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</si>
  <si>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</si>
  <si>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</si>
  <si>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</si>
  <si>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</si>
  <si>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</si>
  <si>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</si>
  <si>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</si>
  <si>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</si>
  <si>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</si>
  <si>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</si>
  <si>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</si>
  <si>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</si>
  <si>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</si>
  <si>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</si>
  <si>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</si>
  <si>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</si>
  <si>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</si>
  <si>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</si>
  <si>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</si>
  <si>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</si>
  <si>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</si>
  <si>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</si>
  <si>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</si>
  <si>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</si>
  <si>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</si>
  <si>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</si>
  <si>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</si>
  <si>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</si>
  <si>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</si>
  <si>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</si>
  <si>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</si>
  <si>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</si>
  <si>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</si>
  <si>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</si>
  <si>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</si>
  <si>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</si>
  <si>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</si>
  <si>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</si>
  <si>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</si>
  <si>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</si>
  <si>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</si>
  <si>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</si>
  <si>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</si>
  <si>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</si>
  <si>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</si>
  <si>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</si>
  <si>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</si>
  <si>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</si>
  <si>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</si>
  <si>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</si>
  <si>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</si>
  <si>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</si>
  <si>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</si>
  <si>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</si>
  <si>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</si>
  <si>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</si>
  <si>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</si>
  <si>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</si>
  <si>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</si>
  <si>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</si>
  <si>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</si>
  <si>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</si>
  <si>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</si>
  <si>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</si>
  <si>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</si>
  <si>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</si>
  <si>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</si>
  <si>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</si>
  <si>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</si>
  <si>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</si>
  <si>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</si>
  <si>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</si>
  <si>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</si>
  <si>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</si>
  <si>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</si>
  <si>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</si>
  <si>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</si>
  <si>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</si>
  <si>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</si>
  <si>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</si>
  <si>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</si>
  <si>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</si>
  <si>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</si>
  <si>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</si>
  <si>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</si>
  <si>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</si>
  <si>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</si>
  <si>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</si>
  <si>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</si>
  <si>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</si>
  <si>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</si>
  <si>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</si>
  <si>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</si>
  <si>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</si>
  <si>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</si>
  <si>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</si>
  <si>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</si>
  <si>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</si>
  <si>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</si>
  <si>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</si>
  <si>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</si>
  <si>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</si>
  <si>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</si>
  <si>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</si>
  <si>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</si>
  <si>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</si>
  <si>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</si>
  <si>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</si>
  <si>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</si>
  <si>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</si>
  <si>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</si>
  <si>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</si>
  <si>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</si>
  <si>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</si>
  <si>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</si>
  <si>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</si>
  <si>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</si>
  <si>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</si>
  <si>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</si>
  <si>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</si>
  <si>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</si>
  <si>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</si>
  <si>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</si>
  <si>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</si>
  <si>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</si>
  <si>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</si>
  <si>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</si>
  <si>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</si>
  <si>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</si>
  <si>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</si>
  <si>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</si>
  <si>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</si>
  <si>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</si>
  <si>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</si>
  <si>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</si>
  <si>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</si>
  <si>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</si>
  <si>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</si>
  <si>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</si>
  <si>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</si>
  <si>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</si>
  <si>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</si>
  <si>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</si>
  <si>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</si>
  <si>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</si>
  <si>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</si>
  <si>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</si>
  <si>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</si>
  <si>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</si>
  <si>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</si>
  <si>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</si>
  <si>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</si>
  <si>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</si>
  <si>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</si>
  <si>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</si>
  <si>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</si>
  <si>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</si>
  <si>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</si>
  <si>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</si>
  <si>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</si>
  <si>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</si>
  <si>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</si>
  <si>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</si>
  <si>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</si>
  <si>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</si>
  <si>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</si>
  <si>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</si>
  <si>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</si>
  <si>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</si>
  <si>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</si>
  <si>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</si>
  <si>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</si>
  <si>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</si>
  <si>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</si>
  <si>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</si>
  <si>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</si>
  <si>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</si>
  <si>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</si>
  <si>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</si>
  <si>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</si>
  <si>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</si>
  <si>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</si>
  <si>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</si>
  <si>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</si>
  <si>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</si>
  <si>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</si>
  <si>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</si>
  <si>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</si>
  <si>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</si>
  <si>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</si>
  <si>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</si>
  <si>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</si>
  <si>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</si>
  <si>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</si>
  <si>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</si>
  <si>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</si>
  <si>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</si>
  <si>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</si>
  <si>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</si>
  <si>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</si>
  <si>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</si>
  <si>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</si>
  <si>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</si>
  <si>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</si>
  <si>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</si>
  <si>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</si>
  <si>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</si>
  <si>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</si>
  <si>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</si>
  <si>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</si>
  <si>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</si>
  <si>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</si>
  <si>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</si>
  <si>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</si>
  <si>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</si>
  <si>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</si>
  <si>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</si>
  <si>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</si>
  <si>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</si>
  <si>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</si>
  <si>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</si>
  <si>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</si>
  <si>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</si>
  <si>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</si>
  <si>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</si>
  <si>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</si>
  <si>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</si>
  <si>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</si>
  <si>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</si>
  <si>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</si>
  <si>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</si>
  <si>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</si>
  <si>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</si>
  <si>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</si>
  <si>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</si>
  <si>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</si>
  <si>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</si>
  <si>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</si>
  <si>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</si>
  <si>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</si>
  <si>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</si>
  <si>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</si>
  <si>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</si>
  <si>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</si>
  <si>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</si>
  <si>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</si>
  <si>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</si>
  <si>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</si>
  <si>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</si>
  <si>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</si>
  <si>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</si>
  <si>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</si>
  <si>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</si>
  <si>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</si>
  <si>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</si>
  <si>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</si>
  <si>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</si>
  <si>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</si>
  <si>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</si>
  <si>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</si>
  <si>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</si>
  <si>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</si>
  <si>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</si>
  <si>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</si>
  <si>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</si>
  <si>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</si>
  <si>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</si>
  <si>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</si>
  <si>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</si>
  <si>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</si>
  <si>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</si>
  <si>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</si>
  <si>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</si>
  <si>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</si>
  <si>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</si>
  <si>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</si>
  <si>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</si>
  <si>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</si>
  <si>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</si>
  <si>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</si>
  <si>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</si>
  <si>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</si>
  <si>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</si>
  <si>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</si>
  <si>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</si>
  <si>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</si>
  <si>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</si>
  <si>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</si>
  <si>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</si>
  <si>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</si>
  <si>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</si>
  <si>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</si>
  <si>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</si>
  <si>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</si>
  <si>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</si>
  <si>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</si>
  <si>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</si>
  <si>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</si>
  <si>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</si>
  <si>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</si>
  <si>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</si>
  <si>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</si>
  <si>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</si>
  <si>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</si>
  <si>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</si>
  <si>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</si>
  <si>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</si>
  <si>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</si>
  <si>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</si>
  <si>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</si>
  <si>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</si>
  <si>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</si>
  <si>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</si>
  <si>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</si>
  <si>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</si>
  <si>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</si>
  <si>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</si>
  <si>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</si>
  <si>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</si>
  <si>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</si>
  <si>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</si>
  <si>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</si>
  <si>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</si>
  <si>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</si>
  <si>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</si>
  <si>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</si>
  <si>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</si>
  <si>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</si>
  <si>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</si>
  <si>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</si>
  <si>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</si>
  <si>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</si>
  <si>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</si>
  <si>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</si>
  <si>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</si>
  <si>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</si>
  <si>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</si>
  <si>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</si>
  <si>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</si>
  <si>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</si>
  <si>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</si>
  <si>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</si>
  <si>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</si>
  <si>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</si>
  <si>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</si>
  <si>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</si>
  <si>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</si>
  <si>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</si>
  <si>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</si>
  <si>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</si>
  <si>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</si>
  <si>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</si>
  <si>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</si>
  <si>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</si>
  <si>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</si>
  <si>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</si>
  <si>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</si>
  <si>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</si>
  <si>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</si>
  <si>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</si>
  <si>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</si>
  <si>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</si>
  <si>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</si>
  <si>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</si>
  <si>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</si>
  <si>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</si>
  <si>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</si>
  <si>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</si>
  <si>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</si>
  <si>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</si>
  <si>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</si>
  <si>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</si>
  <si>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</si>
  <si>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</si>
  <si>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</si>
  <si>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</si>
  <si>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</si>
  <si>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</si>
  <si>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</si>
  <si>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</si>
  <si>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</si>
  <si>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</si>
  <si>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</si>
  <si>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</si>
  <si>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</si>
  <si>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</si>
  <si>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</si>
  <si>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</si>
  <si>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</si>
  <si>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</si>
  <si>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</si>
  <si>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</si>
  <si>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</si>
  <si>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</si>
  <si>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</si>
  <si>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</si>
  <si>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</si>
  <si>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</si>
  <si>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</si>
  <si>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</si>
  <si>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</si>
  <si>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</si>
  <si>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</si>
  <si>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</si>
  <si>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</si>
  <si>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</si>
  <si>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</si>
  <si>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</si>
  <si>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</si>
  <si>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</si>
  <si>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</si>
  <si>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</si>
  <si>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</si>
  <si>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</si>
  <si>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</si>
  <si>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</si>
  <si>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</si>
  <si>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</si>
  <si>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</si>
  <si>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</si>
  <si>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</si>
  <si>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</si>
  <si>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</si>
  <si>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</si>
  <si>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</si>
  <si>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</si>
  <si>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</si>
  <si>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</si>
  <si>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</si>
  <si>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</si>
  <si>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</si>
  <si>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</si>
  <si>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</si>
  <si>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</si>
  <si>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</si>
  <si>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</si>
  <si>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</si>
  <si>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</si>
  <si>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</si>
  <si>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</si>
  <si>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</si>
  <si>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</si>
  <si>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</si>
  <si>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</si>
  <si>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</si>
  <si>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</si>
  <si>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</si>
  <si>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</si>
  <si>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</si>
  <si>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</si>
  <si>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</si>
  <si>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</si>
  <si>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</si>
  <si>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</si>
  <si>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</si>
  <si>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</si>
  <si>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</si>
  <si>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</si>
  <si>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</si>
  <si>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</si>
  <si>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</si>
  <si>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</si>
  <si>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</si>
  <si>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</si>
  <si>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</si>
  <si>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</si>
  <si>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</si>
  <si>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</si>
  <si>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</si>
  <si>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</si>
  <si>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</si>
  <si>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</si>
  <si>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</si>
  <si>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</si>
  <si>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</si>
  <si>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</si>
  <si>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</si>
  <si>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</si>
  <si>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</si>
  <si>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</si>
  <si>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</si>
  <si>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</si>
  <si>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</si>
  <si>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</si>
  <si>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</si>
  <si>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</si>
  <si>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</si>
  <si>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</si>
  <si>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</si>
  <si>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</si>
  <si>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</si>
  <si>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</si>
  <si>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</si>
  <si>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</si>
  <si>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</si>
  <si>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</si>
  <si>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</si>
  <si>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</si>
  <si>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</si>
  <si>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</si>
  <si>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</si>
  <si>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</si>
  <si>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</si>
  <si>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</si>
  <si>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</si>
  <si>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</si>
  <si>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</si>
  <si>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</si>
  <si>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</si>
  <si>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</si>
  <si>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</si>
  <si>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</si>
  <si>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</si>
  <si>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</si>
  <si>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</si>
  <si>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</si>
  <si>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</si>
  <si>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</si>
  <si>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</si>
  <si>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</si>
  <si>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</si>
  <si>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</si>
  <si>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</si>
  <si>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</si>
  <si>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</si>
  <si>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</si>
  <si>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</si>
  <si>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</si>
  <si>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</si>
  <si>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</si>
  <si>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</si>
  <si>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</si>
  <si>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</si>
  <si>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</si>
  <si>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</si>
  <si>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</si>
  <si>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</si>
  <si>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</si>
  <si>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</si>
  <si>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</si>
  <si>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</si>
  <si>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</si>
  <si>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</si>
  <si>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</si>
  <si>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</si>
  <si>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</si>
  <si>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</si>
  <si>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</si>
  <si>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</si>
  <si>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</si>
  <si>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</si>
  <si>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</si>
  <si>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</si>
  <si>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</si>
  <si>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</si>
  <si>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</si>
  <si>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</si>
  <si>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</si>
  <si>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</si>
  <si>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</si>
  <si>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</si>
  <si>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</si>
  <si>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</si>
  <si>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</si>
  <si>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</si>
  <si>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</si>
  <si>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</si>
  <si>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</si>
  <si>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</si>
  <si>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</si>
  <si>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</si>
  <si>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</si>
  <si>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</si>
  <si>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</si>
  <si>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</si>
  <si>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</si>
  <si>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</si>
  <si>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</si>
  <si>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</si>
  <si>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</si>
  <si>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</si>
  <si>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</si>
  <si>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</si>
  <si>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</si>
  <si>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</si>
  <si>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</si>
  <si>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</si>
  <si>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</si>
  <si>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</si>
  <si>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</si>
  <si>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</si>
  <si>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</si>
  <si>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</si>
  <si>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</si>
  <si>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</si>
  <si>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</si>
  <si>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</si>
  <si>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</si>
  <si>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</si>
  <si>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</si>
  <si>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</si>
  <si>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</si>
  <si>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</si>
  <si>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</si>
  <si>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</si>
  <si>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</si>
  <si>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</si>
  <si>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</si>
  <si>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</si>
  <si>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</si>
  <si>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</si>
  <si>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</si>
  <si>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</si>
  <si>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</si>
  <si>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</si>
  <si>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</si>
  <si>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</si>
  <si>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</si>
  <si>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</si>
  <si>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</si>
  <si>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</si>
  <si>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</si>
  <si>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</si>
  <si>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</si>
  <si>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</si>
  <si>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</si>
  <si>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</si>
  <si>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</si>
  <si>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</si>
  <si>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</si>
  <si>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</si>
  <si>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</si>
  <si>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</si>
  <si>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</si>
  <si>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</si>
  <si>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</si>
  <si>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</si>
  <si>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</si>
  <si>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</si>
  <si>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</si>
  <si>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</si>
  <si>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</si>
  <si>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</si>
  <si>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</si>
  <si>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</si>
  <si>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</si>
  <si>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</si>
  <si>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</si>
  <si>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</si>
  <si>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</si>
  <si>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</si>
  <si>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</si>
  <si>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</si>
  <si>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</si>
  <si>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</si>
  <si>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</si>
  <si>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</si>
  <si>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</si>
  <si>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</si>
  <si>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</si>
  <si>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</si>
  <si>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</si>
  <si>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</si>
  <si>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</si>
  <si>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</si>
  <si>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</si>
  <si>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</si>
  <si>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</si>
  <si>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</si>
  <si>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</si>
  <si>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</si>
  <si>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</si>
  <si>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</si>
  <si>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</si>
  <si>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</si>
  <si>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</si>
  <si>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</si>
  <si>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</si>
  <si>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</si>
  <si>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</si>
  <si>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</si>
  <si>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</si>
  <si>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</si>
  <si>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</si>
  <si>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</si>
  <si>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</si>
  <si>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</si>
  <si>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</si>
  <si>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</si>
  <si>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</si>
  <si>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</si>
  <si>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</si>
  <si>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</si>
  <si>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</si>
  <si>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</si>
  <si>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</si>
  <si>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</si>
  <si>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</si>
  <si>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</si>
  <si>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</si>
  <si>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</si>
  <si>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</si>
  <si>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</si>
  <si>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</si>
  <si>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</si>
  <si>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</si>
  <si>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</si>
  <si>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</si>
  <si>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</si>
  <si>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</si>
  <si>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</si>
  <si>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</si>
  <si>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</si>
  <si>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</si>
  <si>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</si>
  <si>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</si>
  <si>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</si>
  <si>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</si>
  <si>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</si>
  <si>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</si>
  <si>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</si>
  <si>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</si>
  <si>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</si>
  <si>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</si>
  <si>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</si>
  <si>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</si>
  <si>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</si>
  <si>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</si>
  <si>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</si>
  <si>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</si>
  <si>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</si>
  <si>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</si>
  <si>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</si>
  <si>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</si>
  <si>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</si>
  <si>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</si>
  <si>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SOUTH AFRICAN MICRO-ELECTRONIC SYSTEMS  (PTY) LTD</t>
  </si>
  <si>
    <t>Unit 4 Persequor Close, 49 De Havilland Crescent, Persequor Techno Park, Meiring Naude Road, LYNNWOOD 0081, SOUTH AFRICA</t>
  </si>
  <si>
    <t>lida.gordon@sames.co.za</t>
  </si>
  <si>
    <t>Lida Gordon</t>
  </si>
  <si>
    <t>R Kurz</t>
  </si>
  <si>
    <t>sales@sames.co.za</t>
  </si>
  <si>
    <t>http://www.sames.co.za/environmental/Conflict Material Policy Statement</t>
  </si>
  <si>
    <t>CFSI</t>
  </si>
  <si>
    <t>2-14 Nagatoro</t>
  </si>
  <si>
    <t>Akihiko Okuda</t>
  </si>
  <si>
    <t>okuda@ml.tanaka.co.jp</t>
  </si>
  <si>
    <t>CFS Compliant Smelter</t>
  </si>
  <si>
    <t>recycled</t>
  </si>
  <si>
    <t>Jalan Raya Peltim Muntok</t>
  </si>
  <si>
    <t>Bangka</t>
  </si>
  <si>
    <t>Ria Wardhani Pawan</t>
  </si>
  <si>
    <t>ria@pttimah.co.id</t>
  </si>
  <si>
    <t>own concession mining areas</t>
  </si>
  <si>
    <t>Indonesia</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</si>
</sst>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27">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73">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3"/>
      </left>
      <right style="thin">
        <color theme="3"/>
      </right>
      <top style="thin">
        <color theme="3"/>
      </top>
      <bottom style="thin">
        <color theme="3"/>
      </bottom>
      <diagonal/>
    </border>
    <border>
      <left style="thin">
        <color indexed="56"/>
      </left>
      <right style="thick">
        <color indexed="64"/>
      </right>
      <top style="thin">
        <color indexed="56"/>
      </top>
      <bottom/>
      <diagonal/>
    </border>
    <border>
      <left style="thin">
        <color indexed="64"/>
      </left>
      <right style="thick">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xf numFmtId="0" fontId="81" fillId="0" borderId="0" applyNumberFormat="0" applyFill="0" applyBorder="0" applyAlignment="0" applyProtection="0"/>
    <xf numFmtId="168" fontId="80"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8"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8" fontId="86" fillId="0" borderId="0"/>
    <xf numFmtId="0" fontId="6" fillId="0" borderId="0"/>
    <xf numFmtId="0" fontId="6" fillId="0" borderId="0"/>
    <xf numFmtId="168"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8" fontId="86" fillId="0" borderId="0"/>
    <xf numFmtId="0" fontId="5" fillId="0" borderId="0"/>
    <xf numFmtId="168" fontId="6" fillId="0" borderId="0"/>
    <xf numFmtId="0" fontId="69" fillId="0" borderId="0"/>
    <xf numFmtId="0" fontId="69" fillId="0" borderId="0"/>
    <xf numFmtId="168" fontId="5" fillId="0" borderId="0"/>
    <xf numFmtId="0" fontId="69" fillId="0" borderId="0"/>
    <xf numFmtId="0" fontId="5" fillId="0" borderId="0"/>
    <xf numFmtId="0" fontId="69" fillId="0" borderId="0"/>
    <xf numFmtId="0" fontId="87" fillId="0" borderId="0">
      <alignment vertical="center"/>
    </xf>
    <xf numFmtId="168"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8" fontId="86" fillId="0" borderId="0"/>
    <xf numFmtId="168"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64">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0"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8" fontId="96" fillId="0" borderId="0" xfId="480" applyFont="1" applyFill="1" applyAlignment="1">
      <alignment horizontal="left" vertical="top" wrapText="1"/>
    </xf>
    <xf numFmtId="168"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8" fontId="96" fillId="0" borderId="0" xfId="480" applyFont="1" applyFill="1" applyAlignment="1">
      <alignment vertical="top" wrapText="1"/>
    </xf>
    <xf numFmtId="168" fontId="97" fillId="0" borderId="0" xfId="480" applyFont="1" applyFill="1" applyAlignment="1">
      <alignment horizontal="left" vertical="top" wrapText="1"/>
    </xf>
    <xf numFmtId="9" fontId="122"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2" fillId="0" borderId="0" xfId="502" applyFont="1" applyFill="1" applyAlignment="1">
      <alignment horizontal="justify" vertical="top"/>
    </xf>
    <xf numFmtId="0" fontId="97" fillId="0" borderId="0" xfId="502" applyFont="1" applyFill="1" applyBorder="1" applyAlignment="1">
      <alignment horizontal="left" vertical="top" wrapText="1"/>
    </xf>
    <xf numFmtId="0" fontId="123" fillId="0" borderId="0" xfId="502" applyFont="1" applyFill="1" applyBorder="1" applyAlignment="1">
      <alignment horizontal="left" vertical="top" wrapText="1"/>
    </xf>
    <xf numFmtId="0" fontId="122" fillId="0" borderId="0" xfId="502" applyFont="1" applyFill="1" applyAlignment="1">
      <alignment horizontal="left" vertical="top" wrapText="1"/>
    </xf>
    <xf numFmtId="168" fontId="96" fillId="0" borderId="0" xfId="480" applyFont="1" applyFill="1" applyAlignment="1" applyProtection="1">
      <alignment horizontal="left" vertical="top" wrapText="1"/>
    </xf>
    <xf numFmtId="168" fontId="96" fillId="0" borderId="0" xfId="480" applyFont="1" applyFill="1" applyBorder="1" applyAlignment="1">
      <alignment vertical="top" wrapText="1"/>
    </xf>
    <xf numFmtId="168" fontId="96" fillId="0" borderId="0" xfId="480" applyFont="1" applyFill="1" applyAlignment="1" applyProtection="1">
      <alignment horizontal="left" vertical="top" wrapText="1"/>
      <protection hidden="1"/>
    </xf>
    <xf numFmtId="0" fontId="126" fillId="0" borderId="0" xfId="527" applyFont="1" applyFill="1" applyAlignment="1">
      <alignment horizontal="left" vertical="top" wrapText="1"/>
    </xf>
    <xf numFmtId="168" fontId="6" fillId="0" borderId="0" xfId="480"/>
    <xf numFmtId="0" fontId="118" fillId="0" borderId="0" xfId="0" applyFont="1" applyFill="1" applyAlignment="1">
      <alignmen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168" fontId="25" fillId="2" borderId="42" xfId="570" applyNumberFormat="1"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2" xfId="570" applyNumberFormat="1"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9" fontId="14" fillId="2" borderId="25" xfId="0" applyNumberFormat="1" applyFont="1" applyFill="1" applyBorder="1" applyAlignment="1" applyProtection="1">
      <alignment horizontal="center" wrapText="1"/>
      <protection locked="0" hidden="1"/>
    </xf>
    <xf numFmtId="169"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2" borderId="25" xfId="0" applyFont="1" applyFill="1" applyBorder="1" applyAlignment="1" applyProtection="1">
      <alignment horizontal="left" vertical="center"/>
      <protection locked="0"/>
    </xf>
    <xf numFmtId="0" fontId="15" fillId="2" borderId="18" xfId="0" applyFont="1" applyFill="1" applyBorder="1" applyAlignment="1" applyProtection="1">
      <alignment horizontal="left" vertical="center"/>
      <protection locked="0"/>
    </xf>
    <xf numFmtId="0" fontId="15" fillId="2" borderId="53" xfId="0" applyFont="1" applyFill="1" applyBorder="1" applyAlignment="1" applyProtection="1">
      <alignment horizontal="left" vertical="center"/>
      <protection locked="0"/>
    </xf>
    <xf numFmtId="0" fontId="15" fillId="2" borderId="1" xfId="0" applyFont="1" applyFill="1" applyBorder="1" applyAlignment="1" applyProtection="1">
      <alignment horizontal="left" vertical="center"/>
      <protection locked="0"/>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3" fontId="15" fillId="2" borderId="52" xfId="0" applyNumberFormat="1" applyFont="1" applyFill="1" applyBorder="1" applyAlignment="1" applyProtection="1">
      <alignment horizontal="left" vertical="center" wrapText="1"/>
      <protection locked="0"/>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3" fontId="104" fillId="0" borderId="66" xfId="0" applyNumberFormat="1" applyFont="1" applyBorder="1" applyAlignment="1" applyProtection="1">
      <alignment horizontal="left"/>
      <protection locked="0"/>
    </xf>
    <xf numFmtId="0" fontId="104" fillId="0" borderId="67" xfId="0" applyNumberFormat="1" applyFont="1" applyBorder="1" applyAlignment="1" applyProtection="1">
      <alignment horizontal="left"/>
      <protection locked="0"/>
    </xf>
    <xf numFmtId="0" fontId="104" fillId="0" borderId="68" xfId="0" applyNumberFormat="1" applyFont="1" applyBorder="1" applyAlignment="1" applyProtection="1">
      <alignment horizontal="left"/>
      <protection locked="0"/>
    </xf>
    <xf numFmtId="0" fontId="0" fillId="2" borderId="65" xfId="0" applyFill="1" applyBorder="1" applyAlignment="1" applyProtection="1">
      <alignment horizontal="left" vertical="center"/>
      <protection locked="0"/>
    </xf>
    <xf numFmtId="0" fontId="0" fillId="0" borderId="69" xfId="0" applyBorder="1" applyAlignment="1" applyProtection="1">
      <alignment horizontal="left" vertical="center" wrapText="1"/>
      <protection locked="0" hidden="1"/>
    </xf>
    <xf numFmtId="0" fontId="0" fillId="0" borderId="65" xfId="0" applyFont="1" applyBorder="1" applyAlignment="1" applyProtection="1">
      <alignment vertical="center" wrapText="1"/>
      <protection locked="0" hidden="1"/>
    </xf>
    <xf numFmtId="0" fontId="15" fillId="2" borderId="70" xfId="0" applyFont="1" applyFill="1" applyBorder="1" applyAlignment="1" applyProtection="1">
      <alignment wrapText="1"/>
      <protection locked="0" hidden="1"/>
    </xf>
    <xf numFmtId="0" fontId="0" fillId="0" borderId="65" xfId="0" applyBorder="1" applyProtection="1">
      <protection locked="0"/>
    </xf>
    <xf numFmtId="0" fontId="0" fillId="2" borderId="33" xfId="0" applyFill="1" applyBorder="1" applyAlignment="1" applyProtection="1">
      <alignment horizontal="left" vertical="center" wrapText="1"/>
      <protection locked="0"/>
    </xf>
    <xf numFmtId="0" fontId="0" fillId="2" borderId="71" xfId="0" applyFont="1" applyFill="1" applyBorder="1" applyAlignment="1" applyProtection="1">
      <alignment horizontal="left" vertical="center" wrapText="1"/>
      <protection locked="0"/>
    </xf>
    <xf numFmtId="0" fontId="0" fillId="0" borderId="65" xfId="0" applyFont="1" applyBorder="1" applyProtection="1">
      <protection locked="0"/>
    </xf>
    <xf numFmtId="0" fontId="0" fillId="2" borderId="33" xfId="0" applyFont="1" applyFill="1" applyBorder="1" applyAlignment="1" applyProtection="1">
      <alignment horizontal="left" vertical="center"/>
      <protection locked="0"/>
    </xf>
    <xf numFmtId="0" fontId="0" fillId="0" borderId="72" xfId="0" applyFont="1" applyBorder="1" applyAlignment="1" applyProtection="1">
      <alignment wrapText="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25">
    <dxf>
      <fill>
        <patternFill>
          <bgColor rgb="FFFFFF00"/>
        </patternFill>
      </fill>
    </dxf>
    <dxf>
      <fill>
        <patternFill>
          <bgColor rgb="FFFFFF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indexed="10"/>
      </font>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indexed="10"/>
      </font>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6"/>
  <cols>
    <col min="1" max="1" width="0.90625" style="118" customWidth="1"/>
    <col min="2" max="2" width="6.90625" style="118" customWidth="1"/>
    <col min="3" max="3" width="8.453125" style="118" customWidth="1"/>
    <col min="4" max="4" width="13" style="234" customWidth="1"/>
    <col min="5" max="5" width="42.36328125" style="118" customWidth="1"/>
    <col min="6" max="6" width="53.36328125" style="118" customWidth="1"/>
    <col min="7" max="7" width="0.90625" style="118" customWidth="1"/>
    <col min="8" max="16384" width="9" style="118"/>
  </cols>
  <sheetData>
    <row r="1" spans="1:7" ht="13.2" thickTop="1">
      <c r="A1" s="9"/>
      <c r="B1" s="10"/>
      <c r="C1" s="10"/>
      <c r="D1" s="226"/>
      <c r="E1" s="10"/>
      <c r="F1" s="10"/>
      <c r="G1" s="11"/>
    </row>
    <row r="2" spans="1:7">
      <c r="A2" s="345"/>
      <c r="B2" s="38" t="s">
        <v>975</v>
      </c>
      <c r="C2" s="36"/>
      <c r="D2" s="227"/>
      <c r="E2" s="3"/>
      <c r="F2" s="36"/>
      <c r="G2" s="34"/>
    </row>
    <row r="3" spans="1:7">
      <c r="A3" s="345"/>
      <c r="B3" s="5" t="s">
        <v>964</v>
      </c>
      <c r="C3" s="6"/>
      <c r="D3" s="228"/>
      <c r="E3" s="3"/>
      <c r="F3" s="6"/>
      <c r="G3" s="34"/>
    </row>
    <row r="4" spans="1:7" ht="15">
      <c r="A4" s="345"/>
      <c r="B4" s="41" t="s">
        <v>977</v>
      </c>
      <c r="C4" s="7"/>
      <c r="D4" s="229"/>
      <c r="E4" s="3"/>
      <c r="F4" s="7"/>
      <c r="G4" s="34"/>
    </row>
    <row r="5" spans="1:7" ht="13.2">
      <c r="A5" s="345"/>
      <c r="B5" s="40" t="s">
        <v>1169</v>
      </c>
      <c r="C5" s="4"/>
      <c r="D5" s="230"/>
      <c r="E5" s="3"/>
      <c r="F5" s="4"/>
      <c r="G5" s="34"/>
    </row>
    <row r="6" spans="1:7">
      <c r="A6" s="345"/>
      <c r="B6" s="8"/>
      <c r="C6" s="8"/>
      <c r="D6" s="231"/>
      <c r="E6" s="8"/>
      <c r="F6" s="8"/>
      <c r="G6" s="34"/>
    </row>
    <row r="7" spans="1:7">
      <c r="A7" s="345"/>
      <c r="B7" s="8"/>
      <c r="C7" s="8"/>
      <c r="D7" s="231"/>
      <c r="E7" s="8"/>
      <c r="F7" s="8"/>
      <c r="G7" s="34"/>
    </row>
    <row r="8" spans="1:7">
      <c r="A8" s="345"/>
      <c r="B8" s="8"/>
      <c r="C8" s="8"/>
      <c r="D8" s="231"/>
      <c r="E8" s="8"/>
      <c r="F8" s="8"/>
      <c r="G8" s="34"/>
    </row>
    <row r="9" spans="1:7">
      <c r="A9" s="345"/>
      <c r="B9" s="348" t="s">
        <v>978</v>
      </c>
      <c r="C9" s="348"/>
      <c r="D9" s="348"/>
      <c r="E9" s="348"/>
      <c r="F9" s="348"/>
      <c r="G9" s="34"/>
    </row>
    <row r="10" spans="1:7" ht="27" customHeight="1">
      <c r="A10" s="345"/>
      <c r="B10" s="349" t="s">
        <v>511</v>
      </c>
      <c r="C10" s="349"/>
      <c r="D10" s="349"/>
      <c r="E10" s="349"/>
      <c r="F10" s="349"/>
      <c r="G10" s="34"/>
    </row>
    <row r="11" spans="1:7" ht="27" customHeight="1">
      <c r="A11" s="345"/>
      <c r="B11" s="350"/>
      <c r="C11" s="350"/>
      <c r="D11" s="350"/>
      <c r="E11" s="350"/>
      <c r="F11" s="350"/>
      <c r="G11" s="34"/>
    </row>
    <row r="12" spans="1:7">
      <c r="A12" s="345"/>
      <c r="B12" s="42" t="s">
        <v>976</v>
      </c>
      <c r="C12" s="43" t="s">
        <v>979</v>
      </c>
      <c r="D12" s="232" t="s">
        <v>980</v>
      </c>
      <c r="E12" s="43" t="s">
        <v>706</v>
      </c>
      <c r="F12" s="43" t="s">
        <v>707</v>
      </c>
      <c r="G12" s="34"/>
    </row>
    <row r="13" spans="1:7" ht="20.399999999999999">
      <c r="A13" s="345"/>
      <c r="B13" s="2">
        <v>1</v>
      </c>
      <c r="C13" s="37" t="s">
        <v>1220</v>
      </c>
      <c r="D13" s="39" t="s">
        <v>1004</v>
      </c>
      <c r="E13" s="214" t="s">
        <v>981</v>
      </c>
      <c r="F13" s="214"/>
      <c r="G13" s="34"/>
    </row>
    <row r="14" spans="1:7" ht="30.6">
      <c r="A14" s="345"/>
      <c r="B14" s="2">
        <v>2</v>
      </c>
      <c r="C14" s="37" t="s">
        <v>1220</v>
      </c>
      <c r="D14" s="39" t="s">
        <v>1154</v>
      </c>
      <c r="E14" s="214" t="s">
        <v>607</v>
      </c>
      <c r="F14" s="214" t="s">
        <v>608</v>
      </c>
      <c r="G14" s="34"/>
    </row>
    <row r="15" spans="1:7" ht="89.1" customHeight="1">
      <c r="A15" s="345"/>
      <c r="B15" s="351">
        <v>2.0099999999999998</v>
      </c>
      <c r="C15" s="354" t="s">
        <v>1220</v>
      </c>
      <c r="D15" s="357" t="s">
        <v>2745</v>
      </c>
      <c r="E15" s="215" t="s">
        <v>708</v>
      </c>
      <c r="F15" s="215" t="s">
        <v>711</v>
      </c>
      <c r="G15" s="34"/>
    </row>
    <row r="16" spans="1:7" ht="99" customHeight="1">
      <c r="A16" s="345"/>
      <c r="B16" s="352"/>
      <c r="C16" s="355"/>
      <c r="D16" s="358"/>
      <c r="E16" s="216"/>
      <c r="F16" s="216" t="s">
        <v>709</v>
      </c>
      <c r="G16" s="34"/>
    </row>
    <row r="17" spans="1:7" ht="63" customHeight="1">
      <c r="A17" s="345"/>
      <c r="B17" s="353"/>
      <c r="C17" s="356"/>
      <c r="D17" s="359"/>
      <c r="E17" s="37"/>
      <c r="F17" s="37" t="s">
        <v>710</v>
      </c>
      <c r="G17" s="34"/>
    </row>
    <row r="18" spans="1:7" ht="117" customHeight="1">
      <c r="A18" s="345"/>
      <c r="B18" s="351">
        <v>2.02</v>
      </c>
      <c r="C18" s="354" t="s">
        <v>1220</v>
      </c>
      <c r="D18" s="357" t="s">
        <v>2746</v>
      </c>
      <c r="E18" s="215" t="s">
        <v>512</v>
      </c>
      <c r="F18" s="215" t="s">
        <v>601</v>
      </c>
      <c r="G18" s="34"/>
    </row>
    <row r="19" spans="1:7" ht="71.099999999999994" customHeight="1">
      <c r="A19" s="345"/>
      <c r="B19" s="352"/>
      <c r="C19" s="355"/>
      <c r="D19" s="358"/>
      <c r="E19" s="216" t="s">
        <v>606</v>
      </c>
      <c r="F19" s="216" t="s">
        <v>513</v>
      </c>
      <c r="G19" s="34"/>
    </row>
    <row r="20" spans="1:7" ht="90.75" customHeight="1">
      <c r="A20" s="345"/>
      <c r="B20" s="352"/>
      <c r="C20" s="355"/>
      <c r="D20" s="358"/>
      <c r="E20" s="216"/>
      <c r="F20" s="216" t="s">
        <v>713</v>
      </c>
      <c r="G20" s="34"/>
    </row>
    <row r="21" spans="1:7" ht="74.25" customHeight="1">
      <c r="A21" s="345"/>
      <c r="B21" s="353"/>
      <c r="C21" s="356"/>
      <c r="D21" s="359"/>
      <c r="E21" s="37"/>
      <c r="F21" s="37" t="s">
        <v>712</v>
      </c>
      <c r="G21" s="34"/>
    </row>
    <row r="22" spans="1:7" ht="90" customHeight="1">
      <c r="A22" s="345"/>
      <c r="B22" s="363">
        <v>2.0299999999999998</v>
      </c>
      <c r="C22" s="363" t="s">
        <v>947</v>
      </c>
      <c r="D22" s="366" t="s">
        <v>2747</v>
      </c>
      <c r="E22" s="354" t="s">
        <v>510</v>
      </c>
      <c r="F22" s="215" t="s">
        <v>534</v>
      </c>
      <c r="G22" s="34"/>
    </row>
    <row r="23" spans="1:7" ht="109.5" customHeight="1">
      <c r="A23" s="345"/>
      <c r="B23" s="364"/>
      <c r="C23" s="364"/>
      <c r="D23" s="367"/>
      <c r="E23" s="355"/>
      <c r="F23" s="216" t="s">
        <v>948</v>
      </c>
      <c r="G23" s="34"/>
    </row>
    <row r="24" spans="1:7" ht="74.25" customHeight="1">
      <c r="A24" s="345"/>
      <c r="B24" s="365"/>
      <c r="C24" s="365"/>
      <c r="D24" s="368"/>
      <c r="E24" s="356"/>
      <c r="F24" s="37" t="s">
        <v>509</v>
      </c>
      <c r="G24" s="34"/>
    </row>
    <row r="25" spans="1:7" ht="72" customHeight="1">
      <c r="A25" s="345"/>
      <c r="B25" s="2" t="s">
        <v>532</v>
      </c>
      <c r="C25" s="37" t="s">
        <v>533</v>
      </c>
      <c r="D25" s="39" t="s">
        <v>2748</v>
      </c>
      <c r="E25" s="37" t="s">
        <v>2741</v>
      </c>
      <c r="F25" s="37" t="s">
        <v>535</v>
      </c>
      <c r="G25" s="34"/>
    </row>
    <row r="26" spans="1:7" ht="98.1" customHeight="1">
      <c r="A26" s="345"/>
      <c r="B26" s="360">
        <v>3</v>
      </c>
      <c r="C26" s="351" t="s">
        <v>79</v>
      </c>
      <c r="D26" s="357" t="s">
        <v>2749</v>
      </c>
      <c r="E26" s="354" t="s">
        <v>0</v>
      </c>
      <c r="F26" s="215" t="s">
        <v>73</v>
      </c>
      <c r="G26" s="34"/>
    </row>
    <row r="27" spans="1:7" ht="90" customHeight="1">
      <c r="A27" s="345"/>
      <c r="B27" s="361"/>
      <c r="C27" s="352"/>
      <c r="D27" s="358"/>
      <c r="E27" s="355"/>
      <c r="F27" s="216" t="s">
        <v>68</v>
      </c>
      <c r="G27" s="34"/>
    </row>
    <row r="28" spans="1:7" ht="19.350000000000001" customHeight="1">
      <c r="A28" s="345"/>
      <c r="B28" s="361"/>
      <c r="C28" s="352"/>
      <c r="D28" s="358"/>
      <c r="E28" s="355"/>
      <c r="F28" s="216" t="s">
        <v>69</v>
      </c>
      <c r="G28" s="34"/>
    </row>
    <row r="29" spans="1:7" ht="74.400000000000006" customHeight="1">
      <c r="A29" s="345"/>
      <c r="B29" s="361"/>
      <c r="C29" s="352"/>
      <c r="D29" s="358"/>
      <c r="E29" s="355"/>
      <c r="F29" s="216" t="s">
        <v>70</v>
      </c>
      <c r="G29" s="34"/>
    </row>
    <row r="30" spans="1:7" ht="62.4" customHeight="1">
      <c r="A30" s="345"/>
      <c r="B30" s="361"/>
      <c r="C30" s="352"/>
      <c r="D30" s="358"/>
      <c r="E30" s="355"/>
      <c r="F30" s="216" t="s">
        <v>71</v>
      </c>
      <c r="G30" s="34"/>
    </row>
    <row r="31" spans="1:7" ht="81" customHeight="1">
      <c r="A31" s="345"/>
      <c r="B31" s="361"/>
      <c r="C31" s="352"/>
      <c r="D31" s="358"/>
      <c r="E31" s="355"/>
      <c r="F31" s="216" t="s">
        <v>72</v>
      </c>
      <c r="G31" s="34"/>
    </row>
    <row r="32" spans="1:7" ht="48.75" customHeight="1">
      <c r="A32" s="345"/>
      <c r="B32" s="361"/>
      <c r="C32" s="352"/>
      <c r="D32" s="358"/>
      <c r="E32" s="355"/>
      <c r="F32" s="216" t="s">
        <v>75</v>
      </c>
      <c r="G32" s="34"/>
    </row>
    <row r="33" spans="1:7" ht="98.4" customHeight="1">
      <c r="A33" s="345"/>
      <c r="B33" s="361"/>
      <c r="C33" s="352"/>
      <c r="D33" s="358"/>
      <c r="E33" s="355"/>
      <c r="F33" s="216" t="s">
        <v>74</v>
      </c>
      <c r="G33" s="34"/>
    </row>
    <row r="34" spans="1:7" ht="89.1" customHeight="1">
      <c r="A34" s="345"/>
      <c r="B34" s="361"/>
      <c r="C34" s="352"/>
      <c r="D34" s="358"/>
      <c r="E34" s="355"/>
      <c r="F34" s="216" t="s">
        <v>76</v>
      </c>
      <c r="G34" s="34"/>
    </row>
    <row r="35" spans="1:7" ht="29.1" customHeight="1">
      <c r="A35" s="345"/>
      <c r="B35" s="361"/>
      <c r="C35" s="352"/>
      <c r="D35" s="358"/>
      <c r="E35" s="355"/>
      <c r="F35" s="216" t="s">
        <v>77</v>
      </c>
      <c r="G35" s="34"/>
    </row>
    <row r="36" spans="1:7" ht="112.2">
      <c r="A36" s="345"/>
      <c r="B36" s="362"/>
      <c r="C36" s="353"/>
      <c r="D36" s="359"/>
      <c r="E36" s="356"/>
      <c r="F36" s="217" t="s">
        <v>78</v>
      </c>
      <c r="G36" s="34"/>
    </row>
    <row r="37" spans="1:7" ht="102">
      <c r="A37" s="345"/>
      <c r="B37" s="176">
        <v>3.01</v>
      </c>
      <c r="C37" s="177" t="s">
        <v>79</v>
      </c>
      <c r="D37" s="39" t="s">
        <v>2750</v>
      </c>
      <c r="E37" s="218" t="s">
        <v>1475</v>
      </c>
      <c r="F37" s="219" t="s">
        <v>1602</v>
      </c>
      <c r="G37" s="34"/>
    </row>
    <row r="38" spans="1:7" ht="81.599999999999994">
      <c r="A38" s="345"/>
      <c r="B38" s="176">
        <v>3.02</v>
      </c>
      <c r="C38" s="177" t="s">
        <v>1509</v>
      </c>
      <c r="D38" s="39" t="s">
        <v>2751</v>
      </c>
      <c r="E38" s="218" t="s">
        <v>1524</v>
      </c>
      <c r="F38" s="219" t="s">
        <v>1603</v>
      </c>
      <c r="G38" s="34"/>
    </row>
    <row r="39" spans="1:7" ht="81.599999999999994">
      <c r="A39" s="345"/>
      <c r="B39" s="192">
        <v>4</v>
      </c>
      <c r="C39" s="191" t="s">
        <v>1782</v>
      </c>
      <c r="D39" s="39" t="s">
        <v>2752</v>
      </c>
      <c r="E39" s="37" t="s">
        <v>2680</v>
      </c>
      <c r="F39" s="37" t="s">
        <v>1783</v>
      </c>
      <c r="G39" s="34"/>
    </row>
    <row r="40" spans="1:7" ht="40.799999999999997">
      <c r="A40" s="345"/>
      <c r="B40" s="176">
        <v>4.01</v>
      </c>
      <c r="C40" s="191" t="s">
        <v>1782</v>
      </c>
      <c r="D40" s="39" t="s">
        <v>2754</v>
      </c>
      <c r="E40" s="37" t="s">
        <v>2700</v>
      </c>
      <c r="F40" s="37" t="s">
        <v>2706</v>
      </c>
      <c r="G40" s="34"/>
    </row>
    <row r="41" spans="1:7" ht="40.799999999999997">
      <c r="A41" s="345"/>
      <c r="B41" s="176" t="s">
        <v>2739</v>
      </c>
      <c r="C41" s="191" t="s">
        <v>1782</v>
      </c>
      <c r="D41" s="39" t="s">
        <v>2753</v>
      </c>
      <c r="E41" s="37" t="s">
        <v>2742</v>
      </c>
      <c r="F41" s="37" t="s">
        <v>2740</v>
      </c>
      <c r="G41" s="34"/>
    </row>
    <row r="42" spans="1:7" ht="40.799999999999997">
      <c r="A42" s="345"/>
      <c r="B42" s="176" t="s">
        <v>2791</v>
      </c>
      <c r="C42" s="191" t="s">
        <v>1782</v>
      </c>
      <c r="D42" s="39" t="s">
        <v>2962</v>
      </c>
      <c r="E42" s="37" t="s">
        <v>2741</v>
      </c>
      <c r="F42" s="37" t="s">
        <v>2792</v>
      </c>
      <c r="G42" s="34"/>
    </row>
    <row r="43" spans="1:7" ht="112.2">
      <c r="A43" s="345"/>
      <c r="B43" s="208">
        <v>4.0999999999999996</v>
      </c>
      <c r="C43" s="191" t="s">
        <v>2961</v>
      </c>
      <c r="D43" s="209">
        <v>42867</v>
      </c>
      <c r="E43" s="220" t="s">
        <v>2964</v>
      </c>
      <c r="F43" s="37" t="s">
        <v>2963</v>
      </c>
      <c r="G43" s="34"/>
    </row>
    <row r="44" spans="1:7" ht="71.400000000000006">
      <c r="A44" s="345"/>
      <c r="B44" s="208">
        <v>4.2</v>
      </c>
      <c r="C44" s="191" t="s">
        <v>2961</v>
      </c>
      <c r="D44" s="209">
        <v>42704</v>
      </c>
      <c r="E44" s="220" t="s">
        <v>3218</v>
      </c>
      <c r="F44" s="37" t="s">
        <v>3183</v>
      </c>
      <c r="G44" s="34"/>
    </row>
    <row r="45" spans="1:7" ht="132.6">
      <c r="A45" s="345"/>
      <c r="B45" s="287">
        <v>5</v>
      </c>
      <c r="C45" s="191" t="s">
        <v>2961</v>
      </c>
      <c r="D45" s="209">
        <v>42867</v>
      </c>
      <c r="E45" s="220" t="s">
        <v>14010</v>
      </c>
      <c r="F45" s="37" t="s">
        <v>13594</v>
      </c>
      <c r="G45" s="34"/>
    </row>
    <row r="46" spans="1:7" ht="30.6">
      <c r="A46" s="345"/>
      <c r="B46" s="208">
        <v>5.01</v>
      </c>
      <c r="C46" s="191" t="s">
        <v>2961</v>
      </c>
      <c r="D46" s="209">
        <v>42907</v>
      </c>
      <c r="E46" s="220" t="s">
        <v>14066</v>
      </c>
      <c r="F46" s="37" t="s">
        <v>13594</v>
      </c>
      <c r="G46" s="34"/>
    </row>
    <row r="47" spans="1:7" ht="61.2">
      <c r="A47" s="345"/>
      <c r="B47" s="208">
        <v>5.0999999999999996</v>
      </c>
      <c r="C47" s="191" t="s">
        <v>2961</v>
      </c>
      <c r="D47" s="209">
        <v>43070</v>
      </c>
      <c r="E47" s="220" t="s">
        <v>14292</v>
      </c>
      <c r="F47" s="37" t="s">
        <v>14293</v>
      </c>
      <c r="G47" s="34"/>
    </row>
    <row r="48" spans="1:7" ht="51">
      <c r="A48" s="345"/>
      <c r="B48" s="208">
        <v>5.1100000000000003</v>
      </c>
      <c r="C48" s="191" t="s">
        <v>14573</v>
      </c>
      <c r="D48" s="209">
        <v>43217</v>
      </c>
      <c r="E48" s="220" t="s">
        <v>14719</v>
      </c>
      <c r="F48" s="37" t="s">
        <v>14614</v>
      </c>
      <c r="G48" s="34"/>
    </row>
    <row r="49" spans="1:7" ht="13.2" thickBot="1">
      <c r="A49" s="346"/>
      <c r="B49" s="347" t="str">
        <f ca="1">OFFSET(L!$C$1,MATCH("General"&amp;"Cpy",L!$A:$A,0)-1,SL,,)</f>
        <v>© 2018 Responsible Minerals Initiative. All rights reserved.</v>
      </c>
      <c r="C49" s="347"/>
      <c r="D49" s="347"/>
      <c r="E49" s="347"/>
      <c r="F49" s="347"/>
      <c r="G49" s="35"/>
    </row>
    <row r="50" spans="1:7" ht="13.2"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90625" defaultRowHeight="12.6"/>
  <cols>
    <col min="1" max="1" width="20.453125" style="80" customWidth="1"/>
    <col min="2" max="2" width="57.08984375" style="80" customWidth="1"/>
    <col min="3" max="16384" width="8.9062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90625" defaultRowHeight="12.6"/>
  <cols>
    <col min="2" max="2" width="27.3632812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90625" defaultRowHeight="12.6"/>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2.4">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62">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6.2">
      <c r="A5" s="130"/>
      <c r="B5" s="119"/>
    </row>
    <row r="6" spans="1:2" ht="32.4">
      <c r="A6" s="129" t="str">
        <f ca="1">OFFSET(L!$C$1,MATCH("Instructions"&amp;ADDRESS(ROW(),COLUMN(),4),L!$A:$A,0)-1,SL,,)</f>
        <v>Instructions for completing Company Information questions (rows 8 - 22).
Provide comments in ENGLISH only</v>
      </c>
      <c r="B6" s="119" t="s">
        <v>1449</v>
      </c>
    </row>
    <row r="7" spans="1:2" ht="16.2">
      <c r="A7" s="126" t="str">
        <f ca="1">OFFSET(L!$C$1,MATCH("Instructions"&amp;ADDRESS(ROW(),COLUMN(),4),L!$A:$A,0)-1,SL,,)</f>
        <v xml:space="preserve">Note:  Entries with (*) are mandatory fields. </v>
      </c>
      <c r="B7" s="119"/>
    </row>
    <row r="8" spans="1:2" ht="32.4">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2.4">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2.4">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6.2">
      <c r="A15" s="126" t="str">
        <f ca="1">OFFSET(L!$C$1,MATCH("Instructions"&amp;ADDRESS(ROW(),COLUMN(),4),L!$A:$A,0)-1,SL,,)</f>
        <v>8. Insert the telephone number for the contact. This field is mandatory.</v>
      </c>
      <c r="B15" s="119"/>
    </row>
    <row r="16" spans="1:2" ht="48.6">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6.2">
      <c r="A17" s="126" t="str">
        <f ca="1">OFFSET(L!$C$1,MATCH("Instructions"&amp;ADDRESS(ROW(),COLUMN(),4),L!$A:$A,0)-1,SL,,)</f>
        <v>10. Insert the title for the Authorizing person. This field is optional.</v>
      </c>
      <c r="B17" s="119"/>
    </row>
    <row r="18" spans="1:2" ht="32.4">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6.2">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2.4">
      <c r="A21" s="126" t="str">
        <f ca="1">OFFSET(L!$C$1,MATCH("Instructions"&amp;ADDRESS(ROW(),COLUMN(),4),L!$A:$A,0)-1,SL,,)</f>
        <v xml:space="preserve">14. As an example, the user may save the file name as:  companyname-date.xls (date as YYYY-MM-DD).  </v>
      </c>
      <c r="B21" s="119" t="s">
        <v>1449</v>
      </c>
    </row>
    <row r="22" spans="1:2" ht="16.2">
      <c r="A22" s="130"/>
      <c r="B22" s="119"/>
    </row>
    <row r="23" spans="1:2" ht="32.4">
      <c r="A23" s="129" t="str">
        <f ca="1">OFFSET(L!$C$1,MATCH("Instructions"&amp;ADDRESS(ROW(),COLUMN(),4),L!$A:$A,0)-1,SL,,)</f>
        <v>Instructions for completing the seven Due Diligence Questions (rows 24 - 65).
Provide answers in ENGLISH only</v>
      </c>
      <c r="B23" s="119" t="s">
        <v>1449</v>
      </c>
    </row>
    <row r="24" spans="1:2" ht="64.8">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4.8">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2.4">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45.80000000000001">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94.4">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81">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4.8">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6.2">
      <c r="A34" s="126" t="str">
        <f ca="1">OFFSET(L!$C$1,MATCH("Instructions"&amp;ADDRESS(ROW(),COLUMN(),4),L!$A:$A,0)-1,SL,,)</f>
        <v>Provide comments in the Comment sections as required to clarify your responses.</v>
      </c>
      <c r="B34" s="119"/>
    </row>
    <row r="35" spans="1:2" ht="16.2">
      <c r="A35" s="130"/>
      <c r="B35" s="119"/>
    </row>
    <row r="36" spans="1:2" ht="48.6">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45.80000000000001">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4.8">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4.8">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81">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4.8">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78.2">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62">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45.80000000000001">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4.8">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8.6">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6.2">
      <c r="A47" s="130"/>
      <c r="B47" s="119"/>
    </row>
    <row r="48" spans="1:2" ht="32.4">
      <c r="A48" s="129" t="str">
        <f ca="1">OFFSET(L!$C$1,MATCH("Instructions"&amp;ADDRESS(ROW(),COLUMN(),4),L!$A:$A,0)-1,SL,,)</f>
        <v>Note:  Columns with (*) are mandatory fields</v>
      </c>
      <c r="B48" s="119" t="s">
        <v>1449</v>
      </c>
    </row>
    <row r="49" spans="1:2" ht="48.6">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4.8">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2.4">
      <c r="A51" s="126" t="str">
        <f ca="1">OFFSET(L!$C$1,MATCH("Instructions"&amp;ADDRESS(ROW(),COLUMN(),4),L!$A:$A,0)-1,SL,,)</f>
        <v>2. Metal (*)   -   Use the pull down menu to select the metal for which you are entering smelter information.  This field is mandatory.</v>
      </c>
      <c r="B51" s="119" t="s">
        <v>1449</v>
      </c>
    </row>
    <row r="52" spans="1:2" ht="64.8">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2.4">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4.8">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81">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4.8">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4.8">
      <c r="A57" s="126" t="str">
        <f ca="1">OFFSET(L!$C$1,MATCH("Instructions"&amp;ADDRESS(ROW(),COLUMN(),4),L!$A:$A,0)-1,SL,,)</f>
        <v>8. Smelter Street -  Provide the street name on which the smelter is located. This field is optional.</v>
      </c>
      <c r="B57" s="119" t="s">
        <v>1448</v>
      </c>
    </row>
    <row r="58" spans="1:2" ht="64.8">
      <c r="A58" s="126" t="str">
        <f ca="1">OFFSET(L!$C$1,MATCH("Instructions"&amp;ADDRESS(ROW(),COLUMN(),4),L!$A:$A,0)-1,SL,,)</f>
        <v>9. Smelter City – Provide the city name of where the smelter is located. This field is optional.</v>
      </c>
      <c r="B58" s="119" t="s">
        <v>1448</v>
      </c>
    </row>
    <row r="59" spans="1:2" ht="32.4">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8.6">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81">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7.2">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7.2">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2.4">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6.2">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6.2">
      <c r="A69" s="131"/>
      <c r="B69" s="119"/>
    </row>
    <row r="70" spans="1:2" ht="64.8">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78.2">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7.2">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81">
      <c r="A73" s="126" t="str">
        <f ca="1">OFFSET(L!$C$1,MATCH("Instructions"&amp;ADDRESS(ROW(),COLUMN(),4),L!$A:$A,0)-1,SL,,)</f>
        <v xml:space="preserve">By accessing and using the List or any Tool, and in consideration thereof, the User agrees to the foregoing. </v>
      </c>
      <c r="B73" s="119" t="s">
        <v>1454</v>
      </c>
    </row>
    <row r="74" spans="1:2" ht="32.4">
      <c r="A74" s="126"/>
      <c r="B74" s="119" t="s">
        <v>514</v>
      </c>
    </row>
    <row r="75" spans="1:2" ht="16.2">
      <c r="A75" s="126" t="str">
        <f ca="1">OFFSET(L!$C$1,MATCH("General"&amp;"Cpy",L!$A:$A,0)-1,SL,,)</f>
        <v>© 2018 Responsible Minerals Initiative. All rights reserved.</v>
      </c>
      <c r="B75" s="120"/>
    </row>
    <row r="76" spans="1:2" ht="16.2">
      <c r="A76" s="127" t="s">
        <v>1164</v>
      </c>
      <c r="B76" s="120"/>
    </row>
    <row r="77" spans="1:2" ht="16.2">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90625" defaultRowHeight="12.6"/>
  <cols>
    <col min="1" max="1" width="1.6328125" style="118" customWidth="1"/>
    <col min="2" max="2" width="35.453125" style="118" customWidth="1"/>
    <col min="3" max="3" width="105.453125" style="118" customWidth="1"/>
    <col min="4" max="5" width="1.6328125" style="118" customWidth="1"/>
    <col min="6" max="6" width="4.453125" style="118" customWidth="1"/>
    <col min="7" max="7" width="4.90625" style="118" customWidth="1"/>
    <col min="8" max="16384" width="8.90625" style="118"/>
  </cols>
  <sheetData>
    <row r="1" spans="1:5" ht="13.2"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13.4">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64.8">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45.80000000000001">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4.8">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8.6">
      <c r="A9" s="91"/>
      <c r="B9" s="78" t="str">
        <f ca="1">OFFSET(L!$C$1,MATCH("Definitions"&amp;ADDRESS(ROW(),COLUMN(),4),L!$A:$A,0)-1,SL,,)</f>
        <v>DRC</v>
      </c>
      <c r="C9" s="78" t="str">
        <f ca="1">OFFSET(L!$C$1,MATCH("Definitions"&amp;ADDRESS(ROW(),COLUMN(),4),L!$A:$A,0)-1,SL,,)</f>
        <v>Democratic Republic of Congo</v>
      </c>
      <c r="D9" s="373"/>
      <c r="E9" s="133" t="s">
        <v>1457</v>
      </c>
    </row>
    <row r="10" spans="1:5" ht="64.8">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4.8">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29.6">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4.8">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94.4">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62">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6.2">
      <c r="A18" s="91"/>
      <c r="B18" s="78" t="str">
        <f ca="1">OFFSET(L!$C$1,MATCH("Definitions"&amp;ADDRESS(ROW(),COLUMN(),4),L!$A:$A,0)-1,SL,,)</f>
        <v>OECD</v>
      </c>
      <c r="C18" s="78" t="str">
        <f ca="1">OFFSET(L!$C$1,MATCH("Definitions"&amp;ADDRESS(ROW(),COLUMN(),4),L!$A:$A,0)-1,SL,,)</f>
        <v>Organisation for Economic Co-operation and Development</v>
      </c>
      <c r="D18" s="373"/>
      <c r="E18" s="133"/>
    </row>
    <row r="19" spans="1:5" ht="32.4">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6.2">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4.8">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45.80000000000001">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81">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64.8">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4.8">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6.2">
      <c r="A31" s="91"/>
      <c r="B31" s="372" t="str">
        <f ca="1">OFFSET(L!$C$1,MATCH("General"&amp;"Cpy",L!$A:$A,0)-1,SL,,)</f>
        <v>© 2018 Responsible Minerals Initiative. All rights reserved.</v>
      </c>
      <c r="C31" s="372"/>
      <c r="D31" s="373"/>
      <c r="E31" s="133"/>
    </row>
    <row r="32" spans="1:5" ht="13.2" thickBot="1">
      <c r="A32" s="92"/>
      <c r="B32" s="195"/>
      <c r="C32" s="195"/>
      <c r="D32" s="374"/>
    </row>
    <row r="33" ht="13.2"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60" zoomScaleNormal="60" zoomScalePageLayoutView="70" workbookViewId="0">
      <selection activeCell="D110" sqref="D110"/>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8" hidden="1" customWidth="1"/>
    <col min="13" max="15" width="4.90625" style="118" hidden="1" customWidth="1"/>
    <col min="16" max="23" width="9.08984375" hidden="1" customWidth="1"/>
    <col min="24" max="24" width="9.08984375" customWidth="1"/>
  </cols>
  <sheetData>
    <row r="1" spans="1:34" ht="16.8"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04"/>
      <c r="G3" s="404"/>
      <c r="H3" s="404"/>
      <c r="I3" s="194"/>
      <c r="J3" s="173" t="s">
        <v>14598</v>
      </c>
      <c r="K3" s="48"/>
      <c r="L3" s="144"/>
      <c r="M3" s="135"/>
      <c r="N3" s="135"/>
      <c r="O3" s="136"/>
      <c r="P3" s="149">
        <f>MATCH($D$3,LN,0)</f>
        <v>1</v>
      </c>
    </row>
    <row r="4" spans="1:34" ht="16.2">
      <c r="A4" s="46"/>
      <c r="B4" s="400" t="str">
        <f ca="1">OFFSET(L!$C$1,MATCH("Declaration"&amp;ADDRESS(ROW(),COLUMN(),4),L!$A:$A,0)-1,SL,,)</f>
        <v>The purpose of this document is to collect sourcing information on tin, tantalum, tungsten and gold used in products</v>
      </c>
      <c r="C4" s="400"/>
      <c r="D4" s="400"/>
      <c r="E4" s="400"/>
      <c r="F4" s="400"/>
      <c r="G4" s="400"/>
      <c r="H4" s="400"/>
      <c r="I4" s="405" t="str">
        <f ca="1">OFFSET(L!$C$1,MATCH("Declaration"&amp;ADDRESS(ROW(),COLUMN(),4),L!$A:$A,0)-1,SL,,)</f>
        <v>Link to Terms &amp; Conditions</v>
      </c>
      <c r="J4" s="405"/>
      <c r="K4" s="48"/>
      <c r="L4" s="146"/>
      <c r="M4" s="135"/>
      <c r="N4" s="135"/>
      <c r="O4" s="136"/>
      <c r="P4" s="12"/>
      <c r="Q4" s="12"/>
      <c r="R4" s="12"/>
      <c r="S4" s="12"/>
      <c r="T4" s="12"/>
      <c r="U4" s="12"/>
      <c r="V4" s="12"/>
      <c r="W4" s="12"/>
      <c r="X4" s="12"/>
      <c r="Y4" s="12"/>
      <c r="Z4" s="12"/>
      <c r="AA4" s="12"/>
      <c r="AB4" s="12"/>
      <c r="AC4" s="12"/>
      <c r="AD4" s="12"/>
      <c r="AE4" s="12"/>
      <c r="AF4" s="12"/>
      <c r="AG4" s="12"/>
      <c r="AH4" s="12"/>
    </row>
    <row r="5" spans="1:34" ht="16.2">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2.4">
      <c r="A6" s="46"/>
      <c r="B6" s="400" t="str">
        <f ca="1">OFFSET(L!$C$1,MATCH("Declaration"&amp;ADDRESS(ROW(),COLUMN(),4),L!$A:$A,0)-1,SL,,)</f>
        <v>Mandatory fields are noted with an asterisk (*).  Consult the instructions tab for guidance on how to answer each question.</v>
      </c>
      <c r="C6" s="400"/>
      <c r="D6" s="400"/>
      <c r="E6" s="400"/>
      <c r="F6" s="400"/>
      <c r="G6" s="400"/>
      <c r="H6" s="400"/>
      <c r="I6" s="400"/>
      <c r="J6" s="400"/>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6.2">
      <c r="A7" s="46"/>
      <c r="B7" s="409" t="str">
        <f ca="1">OFFSET(L!$C$1,MATCH("Declaration"&amp;ADDRESS(ROW(),COLUMN(),4),L!$A:$A,0)-1,SL,,)</f>
        <v>Company Information</v>
      </c>
      <c r="C7" s="409"/>
      <c r="D7" s="409"/>
      <c r="E7" s="409"/>
      <c r="F7" s="409"/>
      <c r="G7" s="409"/>
      <c r="H7" s="409"/>
      <c r="I7" s="409"/>
      <c r="J7" s="409"/>
      <c r="K7" s="48"/>
      <c r="L7" s="146"/>
      <c r="M7" s="135"/>
      <c r="N7" s="135"/>
      <c r="O7" s="136"/>
      <c r="P7" s="12"/>
      <c r="Q7" s="12"/>
      <c r="R7" s="12"/>
      <c r="S7" s="12"/>
      <c r="T7" s="12"/>
      <c r="U7" s="12"/>
      <c r="V7" s="12"/>
      <c r="W7" s="12"/>
      <c r="X7" s="12"/>
      <c r="Y7" s="12"/>
      <c r="Z7" s="12"/>
      <c r="AA7" s="12"/>
      <c r="AB7" s="12"/>
      <c r="AC7" s="12"/>
      <c r="AD7" s="12"/>
      <c r="AE7" s="12"/>
      <c r="AF7" s="12"/>
      <c r="AG7" s="12"/>
      <c r="AH7" s="12"/>
    </row>
    <row r="8" spans="1:34" ht="16.2">
      <c r="A8" s="50"/>
      <c r="B8" s="90" t="str">
        <f ca="1">OFFSET(L!$C$1,MATCH("Declaration"&amp;ADDRESS(ROW(),COLUMN(),4),L!$A:$A,0)-1,SL,,)</f>
        <v>Company Name (*):</v>
      </c>
      <c r="C8" s="93"/>
      <c r="D8" s="439" t="s">
        <v>15425</v>
      </c>
      <c r="E8" s="440"/>
      <c r="F8" s="440"/>
      <c r="G8" s="440"/>
      <c r="H8" s="440"/>
      <c r="I8" s="440"/>
      <c r="J8" s="441"/>
      <c r="K8" s="51"/>
      <c r="L8" s="146"/>
      <c r="M8" s="135"/>
      <c r="N8" s="135"/>
      <c r="O8" s="136"/>
      <c r="P8" s="12"/>
      <c r="Q8" s="12"/>
      <c r="R8" s="12"/>
      <c r="S8" s="12"/>
      <c r="T8" s="12"/>
      <c r="U8" s="12"/>
      <c r="V8" s="12"/>
      <c r="W8" s="12"/>
      <c r="X8" s="12"/>
      <c r="Y8" s="12"/>
      <c r="Z8" s="12"/>
      <c r="AA8" s="12"/>
      <c r="AB8" s="12"/>
      <c r="AC8" s="12"/>
      <c r="AD8" s="12"/>
      <c r="AE8" s="12"/>
      <c r="AF8" s="12"/>
      <c r="AG8" s="12"/>
      <c r="AH8" s="12"/>
    </row>
    <row r="9" spans="1:34" ht="16.2">
      <c r="A9" s="50"/>
      <c r="B9" s="90" t="str">
        <f ca="1">OFFSET(L!$C$1,MATCH("Declaration"&amp;ADDRESS(ROW(),COLUMN(),4),L!$A:$A,0)-1,SL,,)</f>
        <v>Declaration Scope or Class (*):</v>
      </c>
      <c r="C9" s="93"/>
      <c r="D9" s="406" t="s">
        <v>569</v>
      </c>
      <c r="E9" s="407"/>
      <c r="F9" s="407"/>
      <c r="G9" s="408"/>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 customHeight="1">
      <c r="A10" s="50"/>
      <c r="B10" s="410" t="str">
        <f ca="1">OFFSET(L!$C$1,MATCH("Declaration"&amp;ADDRESS(ROW(),COLUMN(),4)&amp;LEFT($D$9,1),L!$A:$A,0)-1,SL,,)</f>
        <v>Description of Scope:</v>
      </c>
      <c r="C10" s="156"/>
      <c r="D10" s="401"/>
      <c r="E10" s="402"/>
      <c r="F10" s="402"/>
      <c r="G10" s="402"/>
      <c r="H10" s="402"/>
      <c r="I10" s="402"/>
      <c r="J10" s="403"/>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6.2">
      <c r="A11" s="50"/>
      <c r="B11" s="411"/>
      <c r="C11" s="156"/>
      <c r="D11" s="417" t="str">
        <f ca="1">IF(D9=Q9,OFFSET(L!$C$1,MATCH("Declaration"&amp;ADDRESS(ROW(),COLUMN(),4),L!$A:$A,0)-1,SL,,),"")</f>
        <v/>
      </c>
      <c r="E11" s="418"/>
      <c r="F11" s="418"/>
      <c r="G11" s="418"/>
      <c r="H11" s="418"/>
      <c r="I11" s="418"/>
      <c r="J11" s="419"/>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6.2">
      <c r="A12" s="50"/>
      <c r="B12" s="52" t="str">
        <f ca="1">OFFSET(L!$C$1,MATCH("Declaration"&amp;ADDRESS(ROW(),COLUMN(),4),L!$A:$A,0)-1,SL,,)</f>
        <v>Company Unique ID:</v>
      </c>
      <c r="C12" s="94"/>
      <c r="D12" s="383"/>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6.2">
      <c r="A13" s="50"/>
      <c r="B13" s="52" t="str">
        <f ca="1">OFFSET(L!$C$1,MATCH("Declaration"&amp;ADDRESS(ROW(),COLUMN(),4),L!$A:$A,0)-1,SL,,)</f>
        <v>Company Unique ID Authority:</v>
      </c>
      <c r="C13" s="94"/>
      <c r="D13" s="383"/>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6.2">
      <c r="A14" s="50"/>
      <c r="B14" s="52" t="str">
        <f ca="1">OFFSET(L!$C$1,MATCH("Declaration"&amp;ADDRESS(ROW(),COLUMN(),4),L!$A:$A,0)-1,SL,,)</f>
        <v>Address:</v>
      </c>
      <c r="C14" s="94"/>
      <c r="D14" s="375" t="s">
        <v>15426</v>
      </c>
      <c r="E14" s="442"/>
      <c r="F14" s="442"/>
      <c r="G14" s="442"/>
      <c r="H14" s="442"/>
      <c r="I14" s="442"/>
      <c r="J14" s="376"/>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6.2">
      <c r="A15" s="50"/>
      <c r="B15" s="52" t="str">
        <f ca="1">OFFSET(L!$C$1,MATCH("Declaration"&amp;ADDRESS(ROW(),COLUMN(),4),L!$A:$A,0)-1,SL,,)</f>
        <v>Contact Name (*):</v>
      </c>
      <c r="C15" s="94"/>
      <c r="D15" s="423" t="s">
        <v>15428</v>
      </c>
      <c r="E15" s="446"/>
      <c r="F15" s="446"/>
      <c r="G15" s="446"/>
      <c r="H15" s="446"/>
      <c r="I15" s="446"/>
      <c r="J15" s="424"/>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6.2">
      <c r="A16" s="50"/>
      <c r="B16" s="52" t="str">
        <f ca="1">OFFSET(L!$C$1,MATCH("Declaration"&amp;ADDRESS(ROW(),COLUMN(),4),L!$A:$A,0)-1,SL,,)</f>
        <v>Email – Contact (*):</v>
      </c>
      <c r="C16" s="94"/>
      <c r="D16" s="443" t="s">
        <v>15427</v>
      </c>
      <c r="E16" s="444"/>
      <c r="F16" s="444"/>
      <c r="G16" s="444"/>
      <c r="H16" s="444"/>
      <c r="I16" s="444"/>
      <c r="J16" s="44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6.2">
      <c r="A17" s="50"/>
      <c r="B17" s="52" t="str">
        <f ca="1">OFFSET(L!$C$1,MATCH("Declaration"&amp;ADDRESS(ROW(),COLUMN(),4),L!$A:$A,0)-1,SL,,)</f>
        <v>Phone – Contact (*):</v>
      </c>
      <c r="C17" s="94"/>
      <c r="D17" s="447">
        <v>27123336021</v>
      </c>
      <c r="E17" s="446"/>
      <c r="F17" s="446"/>
      <c r="G17" s="446"/>
      <c r="H17" s="446"/>
      <c r="I17" s="446"/>
      <c r="J17" s="424"/>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2">
      <c r="A18" s="50"/>
      <c r="B18" s="52" t="str">
        <f ca="1">OFFSET(L!$C$1,MATCH("Declaration"&amp;ADDRESS(ROW(),COLUMN(),4),L!$A:$A,0)-1,SL,,)</f>
        <v>Authorizer (*):</v>
      </c>
      <c r="C18" s="94"/>
      <c r="D18" s="423" t="s">
        <v>15429</v>
      </c>
      <c r="E18" s="446"/>
      <c r="F18" s="446"/>
      <c r="G18" s="446"/>
      <c r="H18" s="446"/>
      <c r="I18" s="446"/>
      <c r="J18" s="424"/>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2">
      <c r="A19" s="50"/>
      <c r="B19" s="52" t="str">
        <f ca="1">OFFSET(L!$C$1,MATCH("Declaration"&amp;ADDRESS(ROW(),COLUMN(),4),L!$A:$A,0)-1,SL,,)</f>
        <v>Title - Authorizer:</v>
      </c>
      <c r="C19" s="94"/>
      <c r="D19" s="423" t="s">
        <v>13898</v>
      </c>
      <c r="E19" s="446"/>
      <c r="F19" s="446"/>
      <c r="G19" s="446"/>
      <c r="H19" s="446"/>
      <c r="I19" s="446"/>
      <c r="J19" s="424"/>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2">
      <c r="A20" s="50"/>
      <c r="B20" s="52" t="str">
        <f ca="1">OFFSET(L!$C$1,MATCH("Declaration"&amp;ADDRESS(ROW(),COLUMN(),4),L!$A:$A,0)-1,SL,,)</f>
        <v>Email - Authorizer (*):</v>
      </c>
      <c r="C20" s="94"/>
      <c r="D20" s="448" t="s">
        <v>15430</v>
      </c>
      <c r="E20" s="449"/>
      <c r="F20" s="449"/>
      <c r="G20" s="449"/>
      <c r="H20" s="449"/>
      <c r="I20" s="449"/>
      <c r="J20" s="450"/>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6.2">
      <c r="A21" s="50"/>
      <c r="B21" s="52" t="str">
        <f ca="1">OFFSET(L!$C$1,MATCH("Declaration"&amp;ADDRESS(ROW(),COLUMN(),4),L!$A:$A,0)-1,SL,,)</f>
        <v>Phone - Authorizer (*):</v>
      </c>
      <c r="C21" s="168"/>
      <c r="D21" s="451">
        <v>27123336021</v>
      </c>
      <c r="E21" s="452"/>
      <c r="F21" s="452"/>
      <c r="G21" s="452"/>
      <c r="H21" s="452"/>
      <c r="I21" s="452"/>
      <c r="J21" s="453"/>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399999999999999">
      <c r="A22" s="50"/>
      <c r="B22" s="52" t="str">
        <f ca="1">OFFSET(L!$C$1,MATCH("Declaration"&amp;ADDRESS(ROW(),COLUMN(),4),L!$A:$A,0)-1,SL,,)</f>
        <v>Effective Date (*):</v>
      </c>
      <c r="C22" s="95"/>
      <c r="D22" s="386">
        <v>43395</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399999999999999">
      <c r="A23" s="53"/>
      <c r="B23" s="96"/>
      <c r="C23" s="20"/>
      <c r="D23" s="414"/>
      <c r="E23" s="414"/>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6.2">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8.6">
      <c r="A25" s="53"/>
      <c r="B25" s="56" t="str">
        <f ca="1">OFFSET(L!$C$1,MATCH("Declaration"&amp;ADDRESS(ROW(),COLUMN(),4),L!$A:$A,0)-1,SL,,)</f>
        <v>1) Is any 3TG intentionally added or used in the product(s) or in the production process? (*)</v>
      </c>
      <c r="C25" s="20"/>
      <c r="D25" s="415" t="str">
        <f ca="1">OFFSET(L!$C$1,MATCH("Declaration"&amp;ADDRESS(ROW(),COLUMN(),4),L!$A:$A,0)-1,SL,,)</f>
        <v>Answer</v>
      </c>
      <c r="E25" s="415"/>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2">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2">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2">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2">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7.399999999999999">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2</v>
      </c>
      <c r="Q31" s="57" t="str">
        <f>IF(P31=4,""," (*)")</f>
        <v xml:space="preserve"> (*)</v>
      </c>
      <c r="R31" s="12"/>
      <c r="S31" s="12"/>
      <c r="T31" s="12"/>
      <c r="U31" s="12"/>
      <c r="V31" s="12"/>
      <c r="W31" s="12"/>
      <c r="X31" s="12"/>
      <c r="Y31" s="12"/>
      <c r="Z31" s="12"/>
      <c r="AA31" s="12"/>
      <c r="AB31" s="12"/>
      <c r="AC31" s="12"/>
      <c r="AD31" s="12"/>
      <c r="AE31" s="12"/>
      <c r="AF31" s="12"/>
      <c r="AG31" s="12"/>
      <c r="AH31" s="12"/>
    </row>
    <row r="32" spans="1:34" ht="22.2">
      <c r="A32" s="53"/>
      <c r="B32" s="52" t="str">
        <f ca="1">B26</f>
        <v xml:space="preserve">Tantalum  </v>
      </c>
      <c r="C32" s="13"/>
      <c r="D32" s="389"/>
      <c r="E32" s="390"/>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2">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2">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2">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399999999999999">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13"/>
      <c r="I37" s="413"/>
      <c r="J37" s="413"/>
      <c r="K37" s="48"/>
      <c r="L37" s="141" t="s">
        <v>1384</v>
      </c>
      <c r="M37" s="135"/>
      <c r="N37" s="135"/>
      <c r="O37" s="136"/>
      <c r="P37" s="57">
        <f>COUNTIF(D$26:D$29,"No")+COUNTIF(D$32:D$35,"No")</f>
        <v>2</v>
      </c>
      <c r="Q37" s="57" t="str">
        <f>IF(P37&gt;3,""," (*)")</f>
        <v xml:space="preserve"> (*)</v>
      </c>
      <c r="R37" s="12"/>
      <c r="S37" s="12"/>
      <c r="T37" s="12"/>
      <c r="U37" s="12"/>
      <c r="V37" s="12"/>
      <c r="W37" s="12"/>
      <c r="X37" s="12"/>
      <c r="Y37" s="12"/>
      <c r="Z37" s="12"/>
      <c r="AA37" s="12"/>
      <c r="AB37" s="12"/>
      <c r="AC37" s="12"/>
      <c r="AD37" s="12"/>
      <c r="AE37" s="12"/>
      <c r="AF37" s="12"/>
      <c r="AG37" s="12"/>
      <c r="AH37" s="12"/>
    </row>
    <row r="38" spans="1:34" ht="22.2">
      <c r="A38" s="53"/>
      <c r="B38" s="52" t="str">
        <f ca="1">OFFSET(L!$C$1,MATCH("Declaration"&amp;ADDRESS(ROW(),COLUMN(),4),L!$A:$A,0)-1,SL,,)&amp;P38</f>
        <v xml:space="preserve">Tantalum  </v>
      </c>
      <c r="C38" s="13"/>
      <c r="D38" s="375"/>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2">
      <c r="A39" s="53"/>
      <c r="B39" s="52" t="str">
        <f ca="1">OFFSET(L!$C$1,MATCH("Declaration"&amp;ADDRESS(ROW(),COLUMN(),4),L!$A:$A,0)-1,SL,,)&amp;P39</f>
        <v>Tin  (*)</v>
      </c>
      <c r="C39" s="13"/>
      <c r="D39" s="375" t="s">
        <v>564</v>
      </c>
      <c r="E39" s="376"/>
      <c r="F39" s="59"/>
      <c r="G39" s="377"/>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2">
      <c r="A40" s="53"/>
      <c r="B40" s="52" t="str">
        <f ca="1">OFFSET(L!$C$1,MATCH("Declaration"&amp;ADDRESS(ROW(),COLUMN(),4),L!$A:$A,0)-1,SL,,)&amp;P40</f>
        <v>Gold  (*)</v>
      </c>
      <c r="C40" s="13"/>
      <c r="D40" s="375" t="s">
        <v>564</v>
      </c>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2">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7.399999999999999">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2">
      <c r="A44" s="53"/>
      <c r="B44" s="52" t="str">
        <f ca="1">B38</f>
        <v xml:space="preserve">Tantalum  </v>
      </c>
      <c r="C44" s="13"/>
      <c r="D44" s="375"/>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2">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2">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2">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399999999999999">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00000000000006"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2">
      <c r="A50" s="53"/>
      <c r="B50" s="52" t="str">
        <f ca="1">B38</f>
        <v xml:space="preserve">Tantalum  </v>
      </c>
      <c r="C50" s="47"/>
      <c r="D50" s="380"/>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2">
      <c r="A51" s="53"/>
      <c r="B51" s="52" t="str">
        <f ca="1">B39</f>
        <v>Tin  (*)</v>
      </c>
      <c r="C51" s="47"/>
      <c r="D51" s="380">
        <v>1</v>
      </c>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2">
      <c r="A52" s="53"/>
      <c r="B52" s="52" t="str">
        <f ca="1">B40</f>
        <v>Gold  (*)</v>
      </c>
      <c r="C52" s="47"/>
      <c r="D52" s="380">
        <v>1</v>
      </c>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2">
      <c r="A53" s="53"/>
      <c r="B53" s="52" t="str">
        <f ca="1">B41</f>
        <v xml:space="preserve">Tungsten  </v>
      </c>
      <c r="C53" s="47"/>
      <c r="D53" s="380"/>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6.2">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8.6">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2"/>
      <c r="I55" s="412"/>
      <c r="J55" s="412"/>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2">
      <c r="A56" s="53"/>
      <c r="B56" s="52" t="str">
        <f ca="1">B38</f>
        <v xml:space="preserve">Tantalum  </v>
      </c>
      <c r="C56" s="13"/>
      <c r="D56" s="389"/>
      <c r="E56" s="390"/>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2">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2">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2">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6.2">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8.6">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2" t="str">
        <f>IF(Q69="(*)","Click here to enter smelter names","")</f>
        <v/>
      </c>
      <c r="I61" s="412"/>
      <c r="J61" s="412"/>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2">
      <c r="A62" s="53"/>
      <c r="B62" s="52" t="str">
        <f ca="1">B38</f>
        <v xml:space="preserve">Tantalum  </v>
      </c>
      <c r="C62" s="47"/>
      <c r="D62" s="375"/>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2">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2">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2">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6.2">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6.2">
      <c r="A67" s="53"/>
      <c r="B67" s="426" t="str">
        <f ca="1">OFFSET(L!$C$1,MATCH("Declaration"&amp;ADDRESS(ROW(),COLUMN(),4),L!$A:$A,0)-1,SL,,)</f>
        <v>Answer the Following Questions at a Company Level</v>
      </c>
      <c r="C67" s="426"/>
      <c r="D67" s="426"/>
      <c r="E67" s="426"/>
      <c r="F67" s="426"/>
      <c r="G67" s="426"/>
      <c r="H67" s="426"/>
      <c r="I67" s="426"/>
      <c r="J67" s="426"/>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6.2">
      <c r="A68" s="63"/>
      <c r="B68" s="64" t="str">
        <f ca="1">OFFSET(L!$C$1,MATCH("Declaration"&amp;ADDRESS(ROW(),COLUMN(),4),L!$A:$A,0)-1,SL,,)</f>
        <v>Question</v>
      </c>
      <c r="C68" s="98"/>
      <c r="D68" s="415" t="str">
        <f ca="1">D25</f>
        <v>Answer</v>
      </c>
      <c r="E68" s="415"/>
      <c r="F68" s="65"/>
      <c r="G68" s="415" t="str">
        <f ca="1">G25</f>
        <v>Comments</v>
      </c>
      <c r="H68" s="415" t="e">
        <f>HLOOKUP(SL,LT,$O68,0)</f>
        <v>#NAME?</v>
      </c>
      <c r="I68" s="415"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2.4">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6.2">
      <c r="A70" s="53"/>
      <c r="B70" s="70"/>
      <c r="C70" s="15"/>
      <c r="D70" s="1"/>
      <c r="E70" s="1"/>
      <c r="F70" s="15"/>
      <c r="G70" s="416"/>
      <c r="H70" s="416"/>
      <c r="I70" s="416"/>
      <c r="J70" s="41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391" t="s">
        <v>15431</v>
      </c>
      <c r="H71" s="392"/>
      <c r="I71" s="392"/>
      <c r="J71" s="39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6.2">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6.2">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6.2">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6.2">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3" t="s">
        <v>13590</v>
      </c>
      <c r="E79" s="424"/>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6.2">
      <c r="A80" s="53"/>
      <c r="B80" s="73"/>
      <c r="C80" s="15"/>
      <c r="D80" s="1"/>
      <c r="E80" s="1"/>
      <c r="F80" s="16"/>
      <c r="G80" s="416"/>
      <c r="H80" s="416"/>
      <c r="I80" s="416"/>
      <c r="J80" s="41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6.2">
      <c r="A82" s="53"/>
      <c r="B82" s="70"/>
      <c r="C82" s="15"/>
      <c r="D82" s="1"/>
      <c r="E82" s="1"/>
      <c r="F82" s="16"/>
      <c r="G82" s="425"/>
      <c r="H82" s="425"/>
      <c r="I82" s="425"/>
      <c r="J82" s="42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2.4">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6.2">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2.4">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6.2">
      <c r="A86" s="53"/>
      <c r="B86" s="422" t="str">
        <f>IF(OR($D$8="",$I$3=""),"","Click here to check required fields completion")</f>
        <v/>
      </c>
      <c r="C86" s="422"/>
      <c r="D86" s="422"/>
      <c r="E86" s="422"/>
      <c r="F86" s="422"/>
      <c r="G86" s="422"/>
      <c r="H86" s="422"/>
      <c r="I86" s="422"/>
      <c r="J86" s="422"/>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6.8" thickBot="1">
      <c r="A87" s="420" t="str">
        <f ca="1">OFFSET(L!$C$1,MATCH("General"&amp;"Cpy",L!$A:$A,0)-1,SL,,)</f>
        <v>© 2018 Responsible Minerals Initiative. All rights reserved.</v>
      </c>
      <c r="B87" s="421"/>
      <c r="C87" s="421"/>
      <c r="D87" s="421"/>
      <c r="E87" s="421"/>
      <c r="F87" s="421"/>
      <c r="G87" s="421"/>
      <c r="H87" s="421"/>
      <c r="I87" s="421"/>
      <c r="J87" s="421"/>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6.8"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563</v>
      </c>
    </row>
    <row r="93" spans="1:34" ht="15" hidden="1">
      <c r="B93" s="68" t="s">
        <v>564</v>
      </c>
    </row>
    <row r="94" spans="1:34" ht="15" hidden="1">
      <c r="B94" s="68" t="s">
        <v>565</v>
      </c>
    </row>
    <row r="95" spans="1:34" ht="15" hidden="1">
      <c r="B95" s="248">
        <v>1</v>
      </c>
    </row>
    <row r="96" spans="1:34" ht="15" hidden="1">
      <c r="B96" s="68" t="s">
        <v>3219</v>
      </c>
    </row>
    <row r="97" spans="2:2" ht="15" hidden="1">
      <c r="B97" s="68" t="s">
        <v>3220</v>
      </c>
    </row>
    <row r="98" spans="2:2" ht="15" hidden="1">
      <c r="B98" s="68" t="s">
        <v>3221</v>
      </c>
    </row>
    <row r="99" spans="2:2" ht="15" hidden="1">
      <c r="B99" s="68" t="s">
        <v>3222</v>
      </c>
    </row>
    <row r="100" spans="2:2" ht="15" hidden="1">
      <c r="B100" s="68" t="s">
        <v>566</v>
      </c>
    </row>
    <row r="101" spans="2:2" ht="15" hidden="1">
      <c r="B101" s="68" t="s">
        <v>13590</v>
      </c>
    </row>
    <row r="102" spans="2:2" ht="15" hidden="1">
      <c r="B102" s="68" t="s">
        <v>13547</v>
      </c>
    </row>
    <row r="103" spans="2:2" ht="1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24" priority="60" stopIfTrue="1">
      <formula>AND(OR($D$26="No",AND($D$26="Yes",$D$32="No")),OR($D$27="No",AND($D$27="Yes",$D$33="No")), OR($D$28="No",AND($D$28="Yes",$D$34="No")), OR($D$29="No",AND($D$29="Yes",$D$35="No")))</formula>
    </cfRule>
    <cfRule type="expression" dxfId="123" priority="61" stopIfTrue="1">
      <formula>IF(D69="",TRUE)</formula>
    </cfRule>
  </conditionalFormatting>
  <conditionalFormatting sqref="D26:E26">
    <cfRule type="expression" dxfId="121" priority="112" stopIfTrue="1">
      <formula>IF($D$26="",TRUE)</formula>
    </cfRule>
  </conditionalFormatting>
  <conditionalFormatting sqref="D27:E27">
    <cfRule type="expression" dxfId="120" priority="119" stopIfTrue="1">
      <formula>IF($D$27="",TRUE)</formula>
    </cfRule>
  </conditionalFormatting>
  <conditionalFormatting sqref="D28:E28">
    <cfRule type="expression" dxfId="119" priority="120" stopIfTrue="1">
      <formula>IF($D$28="",TRUE)</formula>
    </cfRule>
  </conditionalFormatting>
  <conditionalFormatting sqref="D29:E29">
    <cfRule type="expression" dxfId="118" priority="121" stopIfTrue="1">
      <formula>IF($D$29="",TRUE)</formula>
    </cfRule>
  </conditionalFormatting>
  <conditionalFormatting sqref="D9:G9">
    <cfRule type="expression" dxfId="116" priority="127" stopIfTrue="1">
      <formula>IF($D$9="",TRUE)</formula>
    </cfRule>
  </conditionalFormatting>
  <conditionalFormatting sqref="D22:E22">
    <cfRule type="expression" dxfId="111" priority="134" stopIfTrue="1">
      <formula>IF($D$22="",TRUE)</formula>
    </cfRule>
  </conditionalFormatting>
  <conditionalFormatting sqref="D10:J10">
    <cfRule type="expression" dxfId="110" priority="31" stopIfTrue="1">
      <formula>IF($D$9=$Q$9,TRUE)</formula>
    </cfRule>
    <cfRule type="expression" dxfId="109" priority="141" stopIfTrue="1">
      <formula>IF(AND($D$10="",$D$9=$R$9),TRUE)</formula>
    </cfRule>
  </conditionalFormatting>
  <conditionalFormatting sqref="D34:E34 D40:E40 D46:E46 D52:E52 D58:E58 D64:E64">
    <cfRule type="expression" dxfId="108" priority="24" stopIfTrue="1">
      <formula>$P$28=""</formula>
    </cfRule>
  </conditionalFormatting>
  <conditionalFormatting sqref="D35:E35 D41:E41 D47:E47 D53:E53 D59:E59 D65:E65">
    <cfRule type="expression" dxfId="107" priority="139" stopIfTrue="1">
      <formula>$P$29=""</formula>
    </cfRule>
  </conditionalFormatting>
  <conditionalFormatting sqref="D32:E32">
    <cfRule type="expression" dxfId="106" priority="117" stopIfTrue="1">
      <formula>$P$26=""</formula>
    </cfRule>
  </conditionalFormatting>
  <conditionalFormatting sqref="D32:E32">
    <cfRule type="expression" dxfId="105" priority="30" stopIfTrue="1">
      <formula>IF(AND(OR($D$26="Yes",$D$26=""),$D$32=""),1,0)</formula>
    </cfRule>
  </conditionalFormatting>
  <conditionalFormatting sqref="D38 D44 D50 D56 D62">
    <cfRule type="expression" dxfId="104" priority="26" stopIfTrue="1">
      <formula>$P$32=""</formula>
    </cfRule>
  </conditionalFormatting>
  <conditionalFormatting sqref="D39:E39 D45 D51 D57 D63">
    <cfRule type="expression" dxfId="103" priority="25" stopIfTrue="1">
      <formula>$P$33=""</formula>
    </cfRule>
  </conditionalFormatting>
  <conditionalFormatting sqref="D40 D46 D52 D58 D64">
    <cfRule type="expression" dxfId="102" priority="15" stopIfTrue="1">
      <formula>$P$34=""</formula>
    </cfRule>
    <cfRule type="expression" dxfId="101" priority="137" stopIfTrue="1">
      <formula>IF(AND(OR($D$28="Yes",$D$28=""),D40=""),1,0)</formula>
    </cfRule>
  </conditionalFormatting>
  <conditionalFormatting sqref="D41 D47 D53 D59 D65">
    <cfRule type="expression" dxfId="100" priority="23" stopIfTrue="1">
      <formula>$P$35=""</formula>
    </cfRule>
  </conditionalFormatting>
  <conditionalFormatting sqref="D38:E38 D44:E44 D50:E50 D56:E56 D62:E62">
    <cfRule type="expression" dxfId="99" priority="28" stopIfTrue="1">
      <formula>$P$26=""</formula>
    </cfRule>
    <cfRule type="expression" dxfId="98" priority="29" stopIfTrue="1">
      <formula>IF(AND(OR($D$26="Yes",$D$26=""),D38=""),1,0)</formula>
    </cfRule>
  </conditionalFormatting>
  <conditionalFormatting sqref="G79:J79">
    <cfRule type="expression" dxfId="97" priority="22" stopIfTrue="1">
      <formula>IF(AND($D$79="Yes, using other format (describe)",$G$79=""),TRUE)</formula>
    </cfRule>
  </conditionalFormatting>
  <conditionalFormatting sqref="D39:E39 D45:E45 D51:E51 D57:E57 D63:E63">
    <cfRule type="expression" dxfId="96" priority="135" stopIfTrue="1">
      <formula>$P$39=""</formula>
    </cfRule>
    <cfRule type="expression" dxfId="95" priority="136" stopIfTrue="1">
      <formula>IF(AND(OR($D$27="Yes",$D$27=""),D39=""),1,0)</formula>
    </cfRule>
  </conditionalFormatting>
  <conditionalFormatting sqref="D33:E33">
    <cfRule type="expression" dxfId="94" priority="17" stopIfTrue="1">
      <formula>IF(AND(OR($D$27="Yes",$D$27=""),$D$33=""),1,0)</formula>
    </cfRule>
    <cfRule type="expression" dxfId="93" priority="18" stopIfTrue="1">
      <formula>$P$27=""</formula>
    </cfRule>
  </conditionalFormatting>
  <conditionalFormatting sqref="D34:E34">
    <cfRule type="expression" dxfId="92" priority="138" stopIfTrue="1">
      <formula>IF(AND(OR($D$28="Yes",$D$28=""),$D$34=""),1,0)</formula>
    </cfRule>
  </conditionalFormatting>
  <conditionalFormatting sqref="D41:E41 D47:E47 D53:E53 D59:E59 D65:E65">
    <cfRule type="expression" dxfId="91" priority="140" stopIfTrue="1">
      <formula>IF(AND(OR($D$29="Yes",$D$29=""),D41=""),1,0)</formula>
    </cfRule>
  </conditionalFormatting>
  <conditionalFormatting sqref="D35:E35">
    <cfRule type="expression" dxfId="90" priority="14" stopIfTrue="1">
      <formula>IF(AND(OR($D$29="Yes",$D$29=""),$D$35=""),1,0)</formula>
    </cfRule>
  </conditionalFormatting>
  <conditionalFormatting sqref="D8:J8">
    <cfRule type="expression" dxfId="53" priority="9" stopIfTrue="1">
      <formula>IF($D$8="",TRUE)</formula>
    </cfRule>
  </conditionalFormatting>
  <conditionalFormatting sqref="D15:J15">
    <cfRule type="expression" dxfId="49" priority="7" stopIfTrue="1">
      <formula>IF($D$15="",TRUE)</formula>
    </cfRule>
  </conditionalFormatting>
  <conditionalFormatting sqref="D16:J16">
    <cfRule type="expression" dxfId="47" priority="6" stopIfTrue="1">
      <formula>IF($D$16="",TRUE)</formula>
    </cfRule>
  </conditionalFormatting>
  <conditionalFormatting sqref="D17:J17">
    <cfRule type="expression" dxfId="45" priority="5" stopIfTrue="1">
      <formula>IF($D$17="",TRUE)</formula>
    </cfRule>
  </conditionalFormatting>
  <conditionalFormatting sqref="D18:J18">
    <cfRule type="expression" dxfId="43" priority="4" stopIfTrue="1">
      <formula>IF($D$18="",TRUE)</formula>
    </cfRule>
  </conditionalFormatting>
  <conditionalFormatting sqref="D20:J20">
    <cfRule type="expression" dxfId="41" priority="3" stopIfTrue="1">
      <formula>IF($D$20="",TRUE)</formula>
    </cfRule>
  </conditionalFormatting>
  <conditionalFormatting sqref="D21:J21">
    <cfRule type="expression" dxfId="39" priority="2" stopIfTrue="1">
      <formula>IF($D$21="",TRUE)</formula>
    </cfRule>
  </conditionalFormatting>
  <conditionalFormatting sqref="G71:J71">
    <cfRule type="expression" dxfId="37"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 activePane="bottomLeft" state="frozen"/>
      <selection activeCell="A2" sqref="A2"/>
      <selection pane="bottomLeft" activeCell="A15" sqref="A15"/>
    </sheetView>
  </sheetViews>
  <sheetFormatPr defaultColWidth="8.90625" defaultRowHeight="12.6"/>
  <cols>
    <col min="1" max="1" width="13.6328125" style="286" customWidth="1"/>
    <col min="2" max="2" width="13.36328125" style="286" customWidth="1"/>
    <col min="3" max="3" width="40.453125" style="286" customWidth="1"/>
    <col min="4" max="4" width="30.6328125" style="286" customWidth="1"/>
    <col min="5" max="5" width="20.90625" style="286" customWidth="1"/>
    <col min="6" max="7" width="13.90625" style="286" customWidth="1"/>
    <col min="8" max="8" width="25.08984375" style="286" customWidth="1"/>
    <col min="9" max="9" width="24.08984375" style="286" customWidth="1"/>
    <col min="10" max="10" width="18.36328125" style="286" customWidth="1"/>
    <col min="11" max="11" width="27.36328125" style="286" customWidth="1"/>
    <col min="12" max="12" width="20.6328125" style="286" customWidth="1"/>
    <col min="13" max="13" width="35.08984375" style="286" customWidth="1"/>
    <col min="14" max="14" width="42.08984375" style="286" customWidth="1"/>
    <col min="15" max="15" width="32.08984375" style="286" customWidth="1"/>
    <col min="16" max="16" width="22.90625" style="286" customWidth="1"/>
    <col min="17" max="17" width="43.453125" style="286" customWidth="1"/>
    <col min="18" max="18" width="35.90625" style="286" hidden="1" customWidth="1"/>
    <col min="19" max="20" width="17.90625" style="286" hidden="1" customWidth="1"/>
    <col min="21" max="21" width="8.90625" style="186" hidden="1" customWidth="1"/>
    <col min="22" max="22" width="6.08984375" style="186" hidden="1" customWidth="1"/>
    <col min="23" max="23" width="8.6328125" style="186" hidden="1" customWidth="1"/>
    <col min="24" max="24" width="8.90625" style="186" hidden="1" customWidth="1"/>
    <col min="25" max="26" width="4.36328125" style="186" hidden="1" customWidth="1"/>
    <col min="27" max="27" width="4.36328125" style="286" hidden="1" customWidth="1"/>
    <col min="28" max="28" width="7.90625" style="286" hidden="1" customWidth="1"/>
    <col min="29" max="33" width="4.36328125" style="286" hidden="1" customWidth="1"/>
    <col min="34" max="34" width="14.453125" style="286" hidden="1" customWidth="1"/>
    <col min="35" max="39" width="8.90625" style="286" customWidth="1"/>
    <col min="40" max="16384" width="8.90625" style="286"/>
  </cols>
  <sheetData>
    <row r="1" spans="1:34" s="25" customFormat="1" ht="13.8"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8.2">
      <c r="A2" s="221"/>
      <c r="B2" s="246" t="str">
        <f ca="1">OFFSET(L!$C$1,MATCH("Smelter List"&amp;ADDRESS(ROW(),COLUMN(),4),L!$A:$A,0)-1,SL,,)</f>
        <v>TO BEGIN:</v>
      </c>
      <c r="C2" s="223"/>
      <c r="D2" s="223"/>
      <c r="E2" s="223"/>
      <c r="F2" s="269"/>
      <c r="G2" s="269"/>
      <c r="H2" s="269"/>
      <c r="I2" s="270"/>
      <c r="J2" s="427" t="str">
        <f ca="1">OFFSET(L!$C$1,MATCH("Smelter List"&amp;ADDRESS(ROW(),COLUMN(),4),L!$A:$A,0)-1,SL,,)</f>
        <v>Link to "RMAP Conformant Smelter List"</v>
      </c>
      <c r="K2" s="428"/>
      <c r="L2" s="428"/>
      <c r="M2" s="428"/>
      <c r="N2" s="428"/>
      <c r="O2" s="428"/>
      <c r="P2" s="271"/>
      <c r="Q2" s="272"/>
      <c r="R2" s="273"/>
      <c r="S2" s="273"/>
      <c r="T2" s="273"/>
      <c r="U2" s="203"/>
      <c r="V2" s="203"/>
      <c r="W2" s="204"/>
      <c r="X2" s="203"/>
      <c r="Y2" s="203"/>
      <c r="Z2" s="203"/>
      <c r="AH2" s="184" t="s">
        <v>563</v>
      </c>
    </row>
    <row r="3" spans="1:34" s="25" customFormat="1" ht="274.5" customHeight="1">
      <c r="A3" s="222"/>
      <c r="B3" s="42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29"/>
      <c r="D3" s="429"/>
      <c r="E3" s="429"/>
      <c r="F3" s="274"/>
      <c r="G3" s="430" t="str">
        <f ca="1">OFFSET(L!$C$1,MATCH("General"&amp;"Cpy",L!$A:$A,0)-1,SL,,)</f>
        <v>© 2018 Responsible Minerals Initiative. All rights reserved.</v>
      </c>
      <c r="H3" s="430"/>
      <c r="I3" s="431"/>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60">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454" t="s">
        <v>832</v>
      </c>
      <c r="B5" s="455" t="s">
        <v>1263</v>
      </c>
      <c r="C5" s="456" t="s">
        <v>1374</v>
      </c>
      <c r="D5" s="455" t="s">
        <v>1374</v>
      </c>
      <c r="E5" s="455" t="s">
        <v>1241</v>
      </c>
      <c r="F5" s="455" t="s">
        <v>832</v>
      </c>
      <c r="G5" s="455" t="s">
        <v>15432</v>
      </c>
      <c r="H5" s="457" t="s">
        <v>15433</v>
      </c>
      <c r="I5" s="238" t="s">
        <v>1941</v>
      </c>
      <c r="J5" s="238" t="s">
        <v>1942</v>
      </c>
      <c r="K5" s="457" t="s">
        <v>15434</v>
      </c>
      <c r="L5" s="457" t="s">
        <v>15435</v>
      </c>
      <c r="M5" s="458" t="s">
        <v>15436</v>
      </c>
      <c r="N5" s="459" t="s">
        <v>15437</v>
      </c>
      <c r="O5" s="459" t="s">
        <v>15437</v>
      </c>
      <c r="P5" s="239" t="s">
        <v>564</v>
      </c>
      <c r="Q5" s="460"/>
      <c r="R5" s="236" t="str">
        <f ca="1">IF(ISERROR($V5),"",OFFSET('Smelter Look-up'!$C$4,$V5-4,0)&amp;"")</f>
        <v>Tanaka Kikinzoku Kogyo K.K.</v>
      </c>
      <c r="S5" s="250" t="str">
        <f t="shared" ref="S5:S58" ca="1" si="0">IF(B5="","",IF(ISERROR(MATCH($E5,CL,0)),"Unknown",INDIRECT("'C'!$A$"&amp;MATCH($E5,CL,0)+1)))</f>
        <v>JP</v>
      </c>
      <c r="T5" s="250" t="str">
        <f ca="1">IF(B5="","",IF(ISERROR(MATCH($J5,SorP!$B$1:$B$6230,0)),"",INDIRECT("'SorP'!$A$"&amp;MATCH($J5,SorP!$B$1:$B$6230,0))))</f>
        <v>JP-14</v>
      </c>
      <c r="U5" s="280"/>
      <c r="V5" s="281">
        <f>IF(C5="",NA(),MATCH($B5&amp;$C5,'Smelter Look-up'!$J:$J,0))</f>
        <v>239</v>
      </c>
      <c r="W5" s="282"/>
      <c r="X5" s="282">
        <f t="shared" ref="X5:X58" si="1">IF(AND(C5="Smelter not listed",OR(LEN(D5)=0,LEN(E5)=0)),1,0)</f>
        <v>0</v>
      </c>
      <c r="Y5" s="282"/>
      <c r="Z5" s="282"/>
      <c r="AB5" s="284" t="str">
        <f t="shared" ref="AB5:AB58" si="2">B5&amp;C5</f>
        <v>GoldTanaka Kikinzoku Kogyo K.K.</v>
      </c>
    </row>
    <row r="6" spans="1:34" s="283" customFormat="1" ht="20.399999999999999">
      <c r="A6" s="454" t="s">
        <v>903</v>
      </c>
      <c r="B6" s="455" t="s">
        <v>1264</v>
      </c>
      <c r="C6" s="456" t="s">
        <v>2685</v>
      </c>
      <c r="D6" s="455" t="s">
        <v>2685</v>
      </c>
      <c r="E6" s="455" t="s">
        <v>1238</v>
      </c>
      <c r="F6" s="455" t="s">
        <v>903</v>
      </c>
      <c r="G6" s="455" t="s">
        <v>15432</v>
      </c>
      <c r="H6" s="458" t="s">
        <v>15438</v>
      </c>
      <c r="I6" s="238" t="s">
        <v>2101</v>
      </c>
      <c r="J6" s="238" t="s">
        <v>15439</v>
      </c>
      <c r="K6" s="458" t="s">
        <v>15440</v>
      </c>
      <c r="L6" s="458" t="s">
        <v>15441</v>
      </c>
      <c r="M6" s="461"/>
      <c r="N6" s="462" t="s">
        <v>15442</v>
      </c>
      <c r="O6" s="462" t="s">
        <v>15443</v>
      </c>
      <c r="P6" s="239" t="s">
        <v>564</v>
      </c>
      <c r="Q6" s="463"/>
      <c r="R6" s="236" t="str">
        <f ca="1">IF(ISERROR($V6),"",OFFSET('Smelter Look-up'!$C$4,$V6-4,0)&amp;"")</f>
        <v>PT Timah (Persero) Tbk Mentok</v>
      </c>
      <c r="S6" s="250" t="str">
        <f t="shared" ca="1" si="0"/>
        <v>ID</v>
      </c>
      <c r="T6" s="250" t="str">
        <f ca="1">IF(B6="","",IF(ISERROR(MATCH($J6,SorP!$B$1:$B$6230,0)),"",INDIRECT("'SorP'!$A$"&amp;MATCH($J6,SorP!$B$1:$B$6230,0))))</f>
        <v/>
      </c>
      <c r="U6" s="280"/>
      <c r="V6" s="281">
        <f>IF(C6="",NA(),MATCH($B6&amp;$C6,'Smelter Look-up'!$J:$J,0))</f>
        <v>470</v>
      </c>
      <c r="W6" s="282"/>
      <c r="X6" s="282">
        <f t="shared" si="1"/>
        <v>0</v>
      </c>
      <c r="Y6" s="282"/>
      <c r="Z6" s="282"/>
      <c r="AB6" s="284" t="str">
        <f t="shared" si="2"/>
        <v>TinPT Timah (Persero) Tbk Mentok</v>
      </c>
    </row>
    <row r="7" spans="1:34" s="283" customFormat="1" ht="20.399999999999999">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399999999999999">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399999999999999">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399999999999999">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399999999999999">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399999999999999">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399999999999999">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399999999999999">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399999999999999">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399999999999999">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399999999999999">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399999999999999">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399999999999999">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399999999999999">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399999999999999">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399999999999999">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399999999999999">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399999999999999">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399999999999999">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399999999999999">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399999999999999">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399999999999999">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399999999999999">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399999999999999">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399999999999999">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399999999999999">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399999999999999">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399999999999999">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399999999999999">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399999999999999">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399999999999999">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399999999999999">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399999999999999">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399999999999999">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399999999999999">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399999999999999">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399999999999999">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399999999999999">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399999999999999">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399999999999999">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399999999999999">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399999999999999">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399999999999999">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399999999999999">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399999999999999">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399999999999999">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399999999999999">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399999999999999">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399999999999999">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399999999999999">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399999999999999">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399999999999999">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399999999999999">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399999999999999">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399999999999999">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399999999999999">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399999999999999">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399999999999999">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399999999999999">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399999999999999">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399999999999999">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399999999999999">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399999999999999">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399999999999999">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399999999999999">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399999999999999">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399999999999999">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399999999999999">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399999999999999">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399999999999999">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399999999999999">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399999999999999">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399999999999999">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399999999999999">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399999999999999">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399999999999999">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399999999999999">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399999999999999">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399999999999999">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399999999999999">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399999999999999">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399999999999999">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399999999999999">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399999999999999">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399999999999999">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399999999999999">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399999999999999">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399999999999999">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399999999999999">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399999999999999">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399999999999999">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399999999999999">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399999999999999">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399999999999999">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399999999999999">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399999999999999">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399999999999999">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399999999999999">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399999999999999">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399999999999999">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399999999999999">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399999999999999">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399999999999999">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399999999999999">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399999999999999">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399999999999999">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399999999999999">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399999999999999">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399999999999999">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399999999999999">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399999999999999">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399999999999999">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399999999999999">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399999999999999">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399999999999999">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399999999999999">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399999999999999">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399999999999999">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399999999999999">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399999999999999">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399999999999999">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399999999999999">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399999999999999">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399999999999999">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399999999999999">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399999999999999">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399999999999999">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399999999999999">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399999999999999">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399999999999999">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399999999999999">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399999999999999">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399999999999999">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399999999999999">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399999999999999">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399999999999999">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399999999999999">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399999999999999">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399999999999999">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399999999999999">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399999999999999">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399999999999999">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399999999999999">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399999999999999">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399999999999999">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399999999999999">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399999999999999">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399999999999999">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399999999999999">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399999999999999">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399999999999999">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399999999999999">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399999999999999">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399999999999999">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399999999999999">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399999999999999">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399999999999999">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399999999999999">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399999999999999">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399999999999999">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399999999999999">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399999999999999">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399999999999999">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399999999999999">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399999999999999">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399999999999999">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399999999999999">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399999999999999">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399999999999999">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399999999999999">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399999999999999">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399999999999999">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399999999999999">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399999999999999">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399999999999999">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399999999999999">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399999999999999">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399999999999999">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399999999999999">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399999999999999">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399999999999999">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399999999999999">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399999999999999">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399999999999999">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399999999999999">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399999999999999">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399999999999999">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399999999999999">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399999999999999">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399999999999999">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399999999999999">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399999999999999">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399999999999999">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399999999999999">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399999999999999">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399999999999999">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399999999999999">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399999999999999">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399999999999999">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399999999999999">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399999999999999">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399999999999999">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399999999999999">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399999999999999">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399999999999999">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399999999999999">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399999999999999">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399999999999999">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399999999999999">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399999999999999">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399999999999999">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399999999999999">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399999999999999">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399999999999999">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399999999999999">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399999999999999">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399999999999999">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399999999999999">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399999999999999">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399999999999999">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399999999999999">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399999999999999">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399999999999999">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399999999999999">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399999999999999">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399999999999999">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399999999999999">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399999999999999">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399999999999999">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399999999999999">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399999999999999">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399999999999999">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399999999999999">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399999999999999">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399999999999999">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399999999999999">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399999999999999">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399999999999999">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399999999999999">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399999999999999">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399999999999999">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399999999999999">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399999999999999">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399999999999999">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399999999999999">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399999999999999">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399999999999999">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399999999999999">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399999999999999">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399999999999999">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399999999999999">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399999999999999">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399999999999999">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399999999999999">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399999999999999">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399999999999999">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399999999999999">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399999999999999">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399999999999999">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399999999999999">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399999999999999">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399999999999999">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399999999999999">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399999999999999">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399999999999999">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399999999999999">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399999999999999">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399999999999999">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399999999999999">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399999999999999">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399999999999999">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399999999999999">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399999999999999">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399999999999999">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399999999999999">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399999999999999">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399999999999999">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399999999999999">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399999999999999">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399999999999999">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399999999999999">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399999999999999">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399999999999999">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399999999999999">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399999999999999">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399999999999999">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399999999999999">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399999999999999">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399999999999999">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399999999999999">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399999999999999">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399999999999999">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399999999999999">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399999999999999">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399999999999999">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399999999999999">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399999999999999">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399999999999999">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399999999999999">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399999999999999">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399999999999999">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399999999999999">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399999999999999">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399999999999999">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399999999999999">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399999999999999">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399999999999999">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399999999999999">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399999999999999">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399999999999999">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399999999999999">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399999999999999">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399999999999999">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399999999999999">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399999999999999">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399999999999999">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399999999999999">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399999999999999">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399999999999999">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399999999999999">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399999999999999">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399999999999999">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399999999999999">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399999999999999">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399999999999999">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399999999999999">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399999999999999">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399999999999999">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399999999999999">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399999999999999">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399999999999999">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399999999999999">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399999999999999">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399999999999999">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399999999999999">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399999999999999">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399999999999999">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399999999999999">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399999999999999">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399999999999999">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399999999999999">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399999999999999">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399999999999999">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399999999999999">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399999999999999">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399999999999999">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399999999999999">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399999999999999">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399999999999999">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399999999999999">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399999999999999">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399999999999999">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399999999999999">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399999999999999">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399999999999999">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399999999999999">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399999999999999">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399999999999999">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399999999999999">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399999999999999">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399999999999999">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399999999999999">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399999999999999">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399999999999999">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399999999999999">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399999999999999">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399999999999999">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399999999999999">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399999999999999">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399999999999999">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399999999999999">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399999999999999">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399999999999999">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399999999999999">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399999999999999">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399999999999999">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399999999999999">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399999999999999">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399999999999999">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399999999999999">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399999999999999">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399999999999999">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399999999999999">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399999999999999">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399999999999999">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399999999999999">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399999999999999">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399999999999999">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399999999999999">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399999999999999">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399999999999999">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399999999999999">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399999999999999">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399999999999999">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399999999999999">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399999999999999">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399999999999999">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399999999999999">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399999999999999">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399999999999999">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399999999999999">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399999999999999">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399999999999999">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399999999999999">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399999999999999">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399999999999999">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399999999999999">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399999999999999">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399999999999999">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399999999999999">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399999999999999">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399999999999999">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399999999999999">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399999999999999">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399999999999999">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399999999999999">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399999999999999">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399999999999999">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399999999999999">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399999999999999">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399999999999999">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399999999999999">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399999999999999">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399999999999999">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399999999999999">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399999999999999">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399999999999999">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399999999999999">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399999999999999">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399999999999999">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399999999999999">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399999999999999">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399999999999999">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399999999999999">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399999999999999">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399999999999999">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399999999999999">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399999999999999">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399999999999999">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399999999999999">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399999999999999">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399999999999999">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399999999999999">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399999999999999">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399999999999999">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399999999999999">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399999999999999">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399999999999999">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399999999999999">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399999999999999">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399999999999999">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399999999999999">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399999999999999">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399999999999999">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399999999999999">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399999999999999">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399999999999999">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399999999999999">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399999999999999">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399999999999999">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399999999999999">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399999999999999">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399999999999999">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399999999999999">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399999999999999">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399999999999999">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399999999999999">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399999999999999">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399999999999999">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399999999999999">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399999999999999">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399999999999999">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399999999999999">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399999999999999">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399999999999999">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399999999999999">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399999999999999">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399999999999999">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399999999999999">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399999999999999">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399999999999999">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399999999999999">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399999999999999">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399999999999999">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399999999999999">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399999999999999">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399999999999999">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399999999999999">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399999999999999">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399999999999999">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399999999999999">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399999999999999">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399999999999999">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399999999999999">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399999999999999">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399999999999999">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399999999999999">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399999999999999">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399999999999999">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399999999999999">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399999999999999">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399999999999999">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399999999999999">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399999999999999">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399999999999999">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399999999999999">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399999999999999">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399999999999999">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399999999999999">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399999999999999">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399999999999999">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399999999999999">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399999999999999">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399999999999999">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399999999999999">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399999999999999">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399999999999999">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399999999999999">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399999999999999">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399999999999999">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399999999999999">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399999999999999">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399999999999999">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399999999999999">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399999999999999">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399999999999999">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399999999999999">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399999999999999">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399999999999999">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399999999999999">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399999999999999">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399999999999999">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399999999999999">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399999999999999">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399999999999999">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399999999999999">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399999999999999">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399999999999999">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399999999999999">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399999999999999">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399999999999999">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399999999999999">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399999999999999">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399999999999999">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399999999999999">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399999999999999">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399999999999999">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399999999999999">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399999999999999">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399999999999999">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399999999999999">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399999999999999">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399999999999999">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399999999999999">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399999999999999">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399999999999999">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399999999999999">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399999999999999">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399999999999999">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399999999999999">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399999999999999">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399999999999999">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399999999999999">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399999999999999">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399999999999999">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399999999999999">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399999999999999">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399999999999999">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399999999999999">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399999999999999">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399999999999999">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399999999999999">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399999999999999">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399999999999999">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399999999999999">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399999999999999">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399999999999999">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399999999999999">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399999999999999">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399999999999999">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399999999999999">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399999999999999">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399999999999999">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399999999999999">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399999999999999">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399999999999999">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399999999999999">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399999999999999">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399999999999999">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399999999999999">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399999999999999">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399999999999999">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399999999999999">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399999999999999">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399999999999999">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399999999999999">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399999999999999">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399999999999999">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399999999999999">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399999999999999">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399999999999999">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399999999999999">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399999999999999">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399999999999999">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399999999999999">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399999999999999">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399999999999999">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399999999999999">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399999999999999">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399999999999999">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399999999999999">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399999999999999">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399999999999999">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399999999999999">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399999999999999">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399999999999999">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399999999999999">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399999999999999">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399999999999999">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399999999999999">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399999999999999">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399999999999999">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399999999999999">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399999999999999">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399999999999999">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399999999999999">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399999999999999">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399999999999999">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399999999999999">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399999999999999">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399999999999999">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399999999999999">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399999999999999">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399999999999999">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399999999999999">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399999999999999">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399999999999999">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399999999999999">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399999999999999">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399999999999999">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399999999999999">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399999999999999">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399999999999999">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399999999999999">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399999999999999">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399999999999999">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399999999999999">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399999999999999">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399999999999999">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399999999999999">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399999999999999">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399999999999999">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399999999999999">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399999999999999">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399999999999999">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399999999999999">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399999999999999">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399999999999999">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399999999999999">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399999999999999">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399999999999999">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399999999999999">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399999999999999">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399999999999999">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399999999999999">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399999999999999">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399999999999999">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399999999999999">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399999999999999">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399999999999999">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399999999999999">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399999999999999">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399999999999999">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399999999999999">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399999999999999">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399999999999999">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399999999999999">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399999999999999">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399999999999999">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399999999999999">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399999999999999">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399999999999999">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399999999999999">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399999999999999">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399999999999999">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399999999999999">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399999999999999">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399999999999999">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399999999999999">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399999999999999">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399999999999999">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399999999999999">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399999999999999">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399999999999999">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399999999999999">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399999999999999">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399999999999999">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399999999999999">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399999999999999">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399999999999999">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399999999999999">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399999999999999">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399999999999999">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399999999999999">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399999999999999">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399999999999999">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399999999999999">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399999999999999">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399999999999999">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399999999999999">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399999999999999">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399999999999999">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399999999999999">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399999999999999">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399999999999999">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399999999999999">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399999999999999">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399999999999999">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399999999999999">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399999999999999">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399999999999999">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399999999999999">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399999999999999">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399999999999999">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399999999999999">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399999999999999">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399999999999999">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399999999999999">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399999999999999">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399999999999999">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399999999999999">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399999999999999">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399999999999999">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399999999999999">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399999999999999">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399999999999999">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399999999999999">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399999999999999">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399999999999999">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399999999999999">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399999999999999">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399999999999999">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399999999999999">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399999999999999">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399999999999999">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399999999999999">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399999999999999">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399999999999999">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399999999999999">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399999999999999">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399999999999999">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399999999999999">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399999999999999">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399999999999999">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399999999999999">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399999999999999">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399999999999999">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399999999999999">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399999999999999">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399999999999999">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399999999999999">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399999999999999">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399999999999999">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399999999999999">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399999999999999">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399999999999999">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399999999999999">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399999999999999">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399999999999999">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399999999999999">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399999999999999">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399999999999999">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399999999999999">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399999999999999">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399999999999999">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399999999999999">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399999999999999">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399999999999999">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399999999999999">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399999999999999">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399999999999999">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399999999999999">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399999999999999">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399999999999999">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399999999999999">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399999999999999">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399999999999999">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399999999999999">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399999999999999">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399999999999999">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399999999999999">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399999999999999">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399999999999999">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399999999999999">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399999999999999">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399999999999999">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399999999999999">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399999999999999">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399999999999999">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399999999999999">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399999999999999">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399999999999999">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399999999999999">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399999999999999">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399999999999999">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399999999999999">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399999999999999">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399999999999999">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399999999999999">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399999999999999">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399999999999999">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399999999999999">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399999999999999">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399999999999999">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399999999999999">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399999999999999">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399999999999999">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399999999999999">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399999999999999">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399999999999999">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399999999999999">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399999999999999">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399999999999999">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399999999999999">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399999999999999">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399999999999999">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399999999999999">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399999999999999">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399999999999999">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399999999999999">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399999999999999">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399999999999999">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399999999999999">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399999999999999">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399999999999999">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399999999999999">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399999999999999">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399999999999999">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399999999999999">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399999999999999">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399999999999999">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399999999999999">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399999999999999">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399999999999999">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399999999999999">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399999999999999">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399999999999999">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399999999999999">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399999999999999">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399999999999999">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399999999999999">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399999999999999">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399999999999999">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399999999999999">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399999999999999">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399999999999999">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399999999999999">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399999999999999">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399999999999999">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399999999999999">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399999999999999">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399999999999999">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399999999999999">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399999999999999">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399999999999999">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399999999999999">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399999999999999">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399999999999999">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399999999999999">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399999999999999">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399999999999999">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399999999999999">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399999999999999">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399999999999999">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399999999999999">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399999999999999">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399999999999999">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399999999999999">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399999999999999">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399999999999999">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399999999999999">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399999999999999">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399999999999999">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399999999999999">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399999999999999">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399999999999999">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399999999999999">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399999999999999">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399999999999999">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399999999999999">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399999999999999">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399999999999999">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399999999999999">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399999999999999">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399999999999999">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399999999999999">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399999999999999">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399999999999999">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399999999999999">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399999999999999">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399999999999999">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399999999999999">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399999999999999">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399999999999999">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399999999999999">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399999999999999">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399999999999999">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399999999999999">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399999999999999">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399999999999999">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399999999999999">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399999999999999">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399999999999999">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399999999999999">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399999999999999">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399999999999999">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399999999999999">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399999999999999">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399999999999999">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399999999999999">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399999999999999">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399999999999999">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399999999999999">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399999999999999">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399999999999999">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399999999999999">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399999999999999">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399999999999999">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399999999999999">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399999999999999">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399999999999999">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399999999999999">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399999999999999">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399999999999999">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399999999999999">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399999999999999">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399999999999999">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399999999999999">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399999999999999">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399999999999999">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399999999999999">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399999999999999">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399999999999999">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399999999999999">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399999999999999">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399999999999999">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399999999999999">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399999999999999">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399999999999999">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399999999999999">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399999999999999">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399999999999999">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399999999999999">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399999999999999">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399999999999999">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399999999999999">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399999999999999">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399999999999999">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399999999999999">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399999999999999">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399999999999999">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399999999999999">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399999999999999">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399999999999999">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399999999999999">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399999999999999">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399999999999999">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399999999999999">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399999999999999">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399999999999999">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399999999999999">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399999999999999">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399999999999999">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399999999999999">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399999999999999">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399999999999999">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399999999999999">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399999999999999">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399999999999999">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399999999999999">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399999999999999">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399999999999999">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399999999999999">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399999999999999">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399999999999999">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399999999999999">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399999999999999">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399999999999999">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399999999999999">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399999999999999">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399999999999999">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399999999999999">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399999999999999">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399999999999999">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399999999999999">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399999999999999">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399999999999999">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399999999999999">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399999999999999">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399999999999999">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399999999999999">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399999999999999">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399999999999999">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399999999999999">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399999999999999">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399999999999999">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399999999999999">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399999999999999">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399999999999999">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399999999999999">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399999999999999">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399999999999999">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399999999999999">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399999999999999">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399999999999999">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399999999999999">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399999999999999">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399999999999999">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399999999999999">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399999999999999">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399999999999999">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399999999999999">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399999999999999">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399999999999999">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399999999999999">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399999999999999">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399999999999999">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399999999999999">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399999999999999">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399999999999999">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399999999999999">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399999999999999">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399999999999999">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399999999999999">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399999999999999">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399999999999999">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399999999999999">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399999999999999">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399999999999999">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399999999999999">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399999999999999">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399999999999999">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399999999999999">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399999999999999">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399999999999999">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399999999999999">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399999999999999">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399999999999999">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399999999999999">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399999999999999">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399999999999999">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399999999999999">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399999999999999">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399999999999999">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399999999999999">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399999999999999">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399999999999999">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399999999999999">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399999999999999">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399999999999999">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399999999999999">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399999999999999">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399999999999999">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399999999999999">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399999999999999">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399999999999999">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399999999999999">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399999999999999">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399999999999999">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399999999999999">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399999999999999">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399999999999999">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399999999999999">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399999999999999">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399999999999999">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399999999999999">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399999999999999">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399999999999999">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399999999999999">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399999999999999">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399999999999999">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399999999999999">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399999999999999">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399999999999999">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399999999999999">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399999999999999">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399999999999999">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399999999999999">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399999999999999">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399999999999999">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399999999999999">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399999999999999">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399999999999999">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399999999999999">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399999999999999">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399999999999999">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399999999999999">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399999999999999">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399999999999999">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399999999999999">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399999999999999">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399999999999999">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399999999999999">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399999999999999">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399999999999999">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399999999999999">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399999999999999">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399999999999999">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399999999999999">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399999999999999">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399999999999999">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399999999999999">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399999999999999">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399999999999999">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399999999999999">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399999999999999">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399999999999999">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399999999999999">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399999999999999">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399999999999999">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399999999999999">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399999999999999">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399999999999999">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399999999999999">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399999999999999">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399999999999999">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399999999999999">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399999999999999">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399999999999999">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399999999999999">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399999999999999">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399999999999999">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399999999999999">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399999999999999">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399999999999999">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399999999999999">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399999999999999">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399999999999999">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399999999999999">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399999999999999">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399999999999999">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399999999999999">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399999999999999">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399999999999999">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399999999999999">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399999999999999">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399999999999999">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399999999999999">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399999999999999">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399999999999999">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399999999999999">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399999999999999">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399999999999999">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399999999999999">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399999999999999">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399999999999999">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399999999999999">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399999999999999">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399999999999999">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399999999999999">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399999999999999">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399999999999999">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399999999999999">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399999999999999">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399999999999999">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399999999999999">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399999999999999">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399999999999999">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399999999999999">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399999999999999">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399999999999999">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399999999999999">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399999999999999">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399999999999999">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399999999999999">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399999999999999">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399999999999999">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399999999999999">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399999999999999">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399999999999999">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399999999999999">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399999999999999">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399999999999999">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399999999999999">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399999999999999">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399999999999999">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399999999999999">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399999999999999">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399999999999999">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399999999999999">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399999999999999">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399999999999999">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399999999999999">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399999999999999">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399999999999999">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399999999999999">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399999999999999">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399999999999999">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399999999999999">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399999999999999">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399999999999999">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399999999999999">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399999999999999">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399999999999999">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399999999999999">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399999999999999">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399999999999999">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399999999999999">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399999999999999">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399999999999999">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399999999999999">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399999999999999">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399999999999999">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399999999999999">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399999999999999">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399999999999999">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399999999999999">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399999999999999">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399999999999999">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399999999999999">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399999999999999">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399999999999999">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399999999999999">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399999999999999">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399999999999999">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399999999999999">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399999999999999">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399999999999999">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399999999999999">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399999999999999">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399999999999999">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399999999999999">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399999999999999">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399999999999999">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399999999999999">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399999999999999">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399999999999999">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399999999999999">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399999999999999">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399999999999999">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399999999999999">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399999999999999">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399999999999999">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399999999999999">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399999999999999">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399999999999999">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399999999999999">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399999999999999">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399999999999999">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399999999999999">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399999999999999">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399999999999999">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399999999999999">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399999999999999">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399999999999999">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399999999999999">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399999999999999">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399999999999999">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399999999999999">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399999999999999">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399999999999999">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399999999999999">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399999999999999">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399999999999999">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399999999999999">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399999999999999">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399999999999999">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399999999999999">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399999999999999">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399999999999999">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399999999999999">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399999999999999">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399999999999999">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399999999999999">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399999999999999">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399999999999999">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399999999999999">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399999999999999">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399999999999999">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399999999999999">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399999999999999">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399999999999999">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399999999999999">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399999999999999">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399999999999999">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399999999999999">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399999999999999">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399999999999999">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399999999999999">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399999999999999">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399999999999999">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399999999999999">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399999999999999">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399999999999999">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399999999999999">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399999999999999">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399999999999999">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399999999999999">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399999999999999">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399999999999999">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399999999999999">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399999999999999">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399999999999999">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399999999999999">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399999999999999">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399999999999999">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399999999999999">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399999999999999">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399999999999999">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399999999999999">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399999999999999">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399999999999999">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399999999999999">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399999999999999">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399999999999999">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399999999999999">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399999999999999">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399999999999999">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399999999999999">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399999999999999">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399999999999999">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399999999999999">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399999999999999">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399999999999999">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399999999999999">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399999999999999">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399999999999999">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399999999999999">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399999999999999">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399999999999999">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399999999999999">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399999999999999">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399999999999999">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399999999999999">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399999999999999">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399999999999999">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399999999999999">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399999999999999">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399999999999999">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399999999999999">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399999999999999">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399999999999999">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399999999999999">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399999999999999">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399999999999999">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399999999999999">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399999999999999">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399999999999999">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399999999999999">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399999999999999">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399999999999999">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399999999999999">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399999999999999">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399999999999999">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399999999999999">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399999999999999">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399999999999999">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399999999999999">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399999999999999">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399999999999999">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399999999999999">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399999999999999">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399999999999999">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399999999999999">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399999999999999">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399999999999999">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399999999999999">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399999999999999">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399999999999999">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399999999999999">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399999999999999">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399999999999999">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399999999999999">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399999999999999">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399999999999999">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399999999999999">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399999999999999">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399999999999999">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399999999999999">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399999999999999">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399999999999999">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399999999999999">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399999999999999">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399999999999999">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399999999999999">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399999999999999">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399999999999999">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399999999999999">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399999999999999">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399999999999999">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399999999999999">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399999999999999">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399999999999999">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399999999999999">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399999999999999">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399999999999999">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399999999999999">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399999999999999">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399999999999999">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399999999999999">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399999999999999">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399999999999999">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399999999999999">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399999999999999">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399999999999999">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399999999999999">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399999999999999">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399999999999999">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399999999999999">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399999999999999">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399999999999999">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399999999999999">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399999999999999">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399999999999999">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399999999999999">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399999999999999">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399999999999999">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399999999999999">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399999999999999">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399999999999999">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399999999999999">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399999999999999">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399999999999999">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399999999999999">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399999999999999">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399999999999999">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399999999999999">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399999999999999">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399999999999999">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399999999999999">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399999999999999">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399999999999999">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399999999999999">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399999999999999">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399999999999999">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399999999999999">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399999999999999">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399999999999999">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399999999999999">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399999999999999">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399999999999999">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399999999999999">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399999999999999">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399999999999999">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399999999999999">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399999999999999">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399999999999999">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399999999999999">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399999999999999">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399999999999999">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399999999999999">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399999999999999">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399999999999999">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399999999999999">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399999999999999">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399999999999999">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399999999999999">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399999999999999">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399999999999999">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399999999999999">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399999999999999">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399999999999999">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399999999999999">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399999999999999">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399999999999999">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399999999999999">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399999999999999">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399999999999999">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399999999999999">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399999999999999">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399999999999999">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399999999999999">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399999999999999">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399999999999999">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399999999999999">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399999999999999">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399999999999999">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399999999999999">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399999999999999">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399999999999999">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399999999999999">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399999999999999">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399999999999999">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399999999999999">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399999999999999">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399999999999999">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399999999999999">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399999999999999">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399999999999999">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399999999999999">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399999999999999">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399999999999999">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399999999999999">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399999999999999">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399999999999999">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399999999999999">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399999999999999">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399999999999999">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399999999999999">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399999999999999">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399999999999999">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399999999999999">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399999999999999">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399999999999999">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399999999999999">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399999999999999">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399999999999999">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399999999999999">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399999999999999">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399999999999999">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399999999999999">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399999999999999">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399999999999999">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399999999999999">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399999999999999">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399999999999999">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399999999999999">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399999999999999">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399999999999999">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399999999999999">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399999999999999">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399999999999999">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399999999999999">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399999999999999">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399999999999999">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399999999999999">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399999999999999">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399999999999999">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399999999999999">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399999999999999">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399999999999999">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399999999999999">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399999999999999">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399999999999999">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399999999999999">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399999999999999">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399999999999999">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399999999999999">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399999999999999">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399999999999999">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399999999999999">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399999999999999">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399999999999999">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399999999999999">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399999999999999">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399999999999999">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399999999999999">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399999999999999">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399999999999999">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399999999999999">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399999999999999">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399999999999999">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399999999999999">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399999999999999">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399999999999999">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399999999999999">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399999999999999">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399999999999999">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399999999999999">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399999999999999">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399999999999999">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399999999999999">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399999999999999">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399999999999999">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399999999999999">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399999999999999">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399999999999999">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399999999999999">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399999999999999">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399999999999999">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399999999999999">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399999999999999">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399999999999999">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399999999999999">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399999999999999">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399999999999999">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399999999999999">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399999999999999">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399999999999999">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399999999999999">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399999999999999">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399999999999999">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399999999999999">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399999999999999">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399999999999999">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399999999999999">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399999999999999">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399999999999999">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399999999999999">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399999999999999">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399999999999999">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399999999999999">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399999999999999">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399999999999999">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399999999999999">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399999999999999">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399999999999999">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399999999999999">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399999999999999">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399999999999999">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399999999999999">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399999999999999">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399999999999999">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399999999999999">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399999999999999">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399999999999999">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399999999999999">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399999999999999">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399999999999999">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399999999999999">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399999999999999">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399999999999999">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399999999999999">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399999999999999">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399999999999999">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399999999999999">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399999999999999">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399999999999999">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399999999999999">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399999999999999">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399999999999999">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399999999999999">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399999999999999">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399999999999999">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399999999999999">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399999999999999">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399999999999999">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399999999999999">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399999999999999">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399999999999999">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399999999999999">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399999999999999">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399999999999999">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399999999999999">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399999999999999">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399999999999999">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399999999999999">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399999999999999">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399999999999999">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399999999999999">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399999999999999">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399999999999999">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399999999999999">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399999999999999">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399999999999999">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399999999999999">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399999999999999">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399999999999999">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399999999999999">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399999999999999">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399999999999999">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399999999999999">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399999999999999">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399999999999999">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399999999999999">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399999999999999">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399999999999999">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399999999999999">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399999999999999">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399999999999999">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399999999999999">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399999999999999">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399999999999999">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399999999999999">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399999999999999">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399999999999999">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399999999999999">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399999999999999">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399999999999999">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399999999999999">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399999999999999">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399999999999999">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399999999999999">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399999999999999">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399999999999999">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399999999999999">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399999999999999">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399999999999999">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399999999999999">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399999999999999">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399999999999999">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399999999999999">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399999999999999">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399999999999999">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399999999999999">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399999999999999">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399999999999999">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399999999999999">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399999999999999">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399999999999999">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399999999999999">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399999999999999">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399999999999999">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399999999999999">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399999999999999">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399999999999999">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399999999999999">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399999999999999">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399999999999999">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399999999999999">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399999999999999">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399999999999999">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399999999999999">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399999999999999">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399999999999999">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399999999999999">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399999999999999">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399999999999999">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399999999999999">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399999999999999">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399999999999999">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399999999999999">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399999999999999">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399999999999999">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399999999999999">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399999999999999">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399999999999999">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399999999999999">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399999999999999">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399999999999999">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399999999999999">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399999999999999">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399999999999999">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399999999999999">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399999999999999">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399999999999999">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399999999999999">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399999999999999">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399999999999999">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399999999999999">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399999999999999">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399999999999999">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399999999999999">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399999999999999">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399999999999999">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399999999999999">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399999999999999">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399999999999999">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399999999999999">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399999999999999">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399999999999999">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399999999999999">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399999999999999">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399999999999999">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399999999999999">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399999999999999">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399999999999999">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399999999999999">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399999999999999">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399999999999999">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399999999999999">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399999999999999">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399999999999999">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399999999999999">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399999999999999">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399999999999999">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399999999999999">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399999999999999">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399999999999999">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399999999999999">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399999999999999">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399999999999999">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399999999999999">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399999999999999">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399999999999999">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399999999999999">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399999999999999">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399999999999999">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399999999999999">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399999999999999">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399999999999999">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399999999999999">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399999999999999">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399999999999999">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399999999999999">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399999999999999">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399999999999999">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399999999999999">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399999999999999">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399999999999999">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399999999999999">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399999999999999">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399999999999999">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399999999999999">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399999999999999">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399999999999999">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399999999999999">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399999999999999">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399999999999999">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399999999999999">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399999999999999">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399999999999999">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399999999999999">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399999999999999">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399999999999999">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399999999999999">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399999999999999">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399999999999999">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399999999999999">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399999999999999">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399999999999999">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399999999999999">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399999999999999">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399999999999999">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399999999999999">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399999999999999">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399999999999999">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399999999999999">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399999999999999">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399999999999999">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399999999999999">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399999999999999">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399999999999999">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399999999999999">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399999999999999">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399999999999999">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399999999999999">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399999999999999">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399999999999999">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399999999999999">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399999999999999">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399999999999999">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399999999999999">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399999999999999">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399999999999999">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399999999999999">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399999999999999">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399999999999999">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399999999999999">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399999999999999">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399999999999999">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399999999999999">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399999999999999">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399999999999999">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399999999999999">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399999999999999">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399999999999999">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399999999999999">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399999999999999">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399999999999999">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399999999999999">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399999999999999">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399999999999999">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399999999999999">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399999999999999">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399999999999999">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399999999999999">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399999999999999">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399999999999999">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399999999999999">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399999999999999">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399999999999999">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399999999999999">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399999999999999">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399999999999999">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399999999999999">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399999999999999">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399999999999999">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399999999999999">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399999999999999">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399999999999999">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399999999999999">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399999999999999">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399999999999999">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399999999999999">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399999999999999">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399999999999999">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399999999999999">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399999999999999">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399999999999999">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399999999999999">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399999999999999">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399999999999999">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399999999999999">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399999999999999">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399999999999999">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399999999999999">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399999999999999">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399999999999999">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399999999999999">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399999999999999">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399999999999999">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399999999999999">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399999999999999">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399999999999999">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399999999999999">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399999999999999">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399999999999999">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399999999999999">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399999999999999">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399999999999999">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399999999999999">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399999999999999">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399999999999999">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399999999999999">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399999999999999">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399999999999999">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399999999999999">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399999999999999">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399999999999999">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399999999999999">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399999999999999">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399999999999999">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399999999999999">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399999999999999">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399999999999999">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399999999999999">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399999999999999">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399999999999999">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399999999999999">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399999999999999">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399999999999999">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399999999999999">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399999999999999">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399999999999999">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399999999999999">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399999999999999">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399999999999999">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399999999999999">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399999999999999">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399999999999999">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399999999999999">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399999999999999">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399999999999999">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399999999999999">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399999999999999">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399999999999999">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399999999999999">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399999999999999">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399999999999999">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399999999999999">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399999999999999">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399999999999999">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399999999999999">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399999999999999">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399999999999999">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399999999999999">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399999999999999">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399999999999999">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399999999999999">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399999999999999">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399999999999999">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399999999999999">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399999999999999">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399999999999999">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399999999999999">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399999999999999">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399999999999999">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399999999999999">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399999999999999">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399999999999999">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399999999999999">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399999999999999">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399999999999999">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399999999999999">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399999999999999">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399999999999999">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399999999999999">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399999999999999">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399999999999999">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399999999999999">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399999999999999">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399999999999999">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399999999999999">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399999999999999">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399999999999999">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399999999999999">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399999999999999">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399999999999999">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399999999999999">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399999999999999">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399999999999999">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399999999999999">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399999999999999">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399999999999999">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399999999999999">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399999999999999">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399999999999999">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399999999999999">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399999999999999">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399999999999999">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399999999999999">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399999999999999">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399999999999999">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399999999999999">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399999999999999">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399999999999999">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399999999999999">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399999999999999">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399999999999999">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399999999999999">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399999999999999">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399999999999999">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399999999999999">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399999999999999">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399999999999999">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399999999999999">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399999999999999">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399999999999999">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399999999999999">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399999999999999">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399999999999999">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399999999999999">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399999999999999">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399999999999999">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399999999999999">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399999999999999">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399999999999999">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399999999999999">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399999999999999">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399999999999999">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399999999999999">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399999999999999">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399999999999999">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399999999999999">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399999999999999">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399999999999999">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399999999999999">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399999999999999">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399999999999999">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399999999999999">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399999999999999">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399999999999999">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399999999999999">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399999999999999">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399999999999999">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399999999999999">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399999999999999">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399999999999999">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399999999999999">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399999999999999">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399999999999999">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399999999999999">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399999999999999">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399999999999999">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399999999999999">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399999999999999">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399999999999999">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399999999999999">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399999999999999">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399999999999999">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399999999999999">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399999999999999">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399999999999999">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399999999999999">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399999999999999">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399999999999999">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399999999999999">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399999999999999">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399999999999999">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399999999999999">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399999999999999">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399999999999999">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399999999999999">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399999999999999">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399999999999999">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399999999999999">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399999999999999">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399999999999999">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399999999999999">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399999999999999">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399999999999999">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399999999999999">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399999999999999">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399999999999999">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399999999999999">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399999999999999">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399999999999999">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399999999999999">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399999999999999">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399999999999999">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399999999999999">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399999999999999">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399999999999999">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399999999999999">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399999999999999">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399999999999999">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399999999999999">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399999999999999">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399999999999999">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399999999999999">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399999999999999">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399999999999999">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399999999999999">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399999999999999">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399999999999999">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399999999999999">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399999999999999">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399999999999999">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399999999999999">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399999999999999">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399999999999999">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399999999999999">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399999999999999">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399999999999999">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399999999999999">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399999999999999">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399999999999999">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399999999999999">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399999999999999">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399999999999999">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399999999999999">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399999999999999">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399999999999999">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399999999999999">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399999999999999">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399999999999999">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399999999999999">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399999999999999">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399999999999999">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399999999999999">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399999999999999">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399999999999999">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399999999999999">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399999999999999">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399999999999999">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399999999999999">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399999999999999">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399999999999999">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399999999999999">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399999999999999">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399999999999999">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399999999999999">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399999999999999">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399999999999999">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399999999999999">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399999999999999">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399999999999999">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399999999999999">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399999999999999">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399999999999999">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399999999999999">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399999999999999">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399999999999999">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399999999999999">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399999999999999">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399999999999999">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399999999999999">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399999999999999">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399999999999999">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399999999999999">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399999999999999">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399999999999999">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399999999999999">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399999999999999">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399999999999999">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399999999999999">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399999999999999">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399999999999999">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399999999999999">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399999999999999">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399999999999999">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399999999999999">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399999999999999">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399999999999999">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399999999999999">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399999999999999">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399999999999999">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399999999999999">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399999999999999">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399999999999999">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399999999999999">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399999999999999">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399999999999999">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399999999999999">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399999999999999">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399999999999999">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399999999999999">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399999999999999">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399999999999999">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399999999999999">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399999999999999">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399999999999999">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399999999999999">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399999999999999">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399999999999999">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399999999999999">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399999999999999">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399999999999999">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399999999999999">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399999999999999">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399999999999999">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399999999999999">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399999999999999">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399999999999999">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399999999999999">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399999999999999">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399999999999999">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399999999999999">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399999999999999">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399999999999999">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399999999999999">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399999999999999">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399999999999999">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399999999999999">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399999999999999">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399999999999999">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399999999999999">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399999999999999">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399999999999999">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399999999999999">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399999999999999">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399999999999999">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399999999999999">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399999999999999">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399999999999999">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399999999999999">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399999999999999">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399999999999999">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399999999999999">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399999999999999">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399999999999999">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399999999999999">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399999999999999">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399999999999999">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399999999999999">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399999999999999">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399999999999999">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399999999999999">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399999999999999">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399999999999999">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399999999999999">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399999999999999">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399999999999999">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399999999999999">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399999999999999">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399999999999999">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399999999999999">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399999999999999">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399999999999999">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399999999999999">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399999999999999">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399999999999999">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399999999999999">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399999999999999">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399999999999999">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399999999999999">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399999999999999">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399999999999999">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399999999999999">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399999999999999">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399999999999999">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399999999999999">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399999999999999">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399999999999999">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399999999999999">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399999999999999">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399999999999999">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399999999999999">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399999999999999">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399999999999999">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399999999999999">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399999999999999">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399999999999999">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399999999999999">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399999999999999">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399999999999999">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399999999999999">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399999999999999">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399999999999999">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399999999999999">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399999999999999">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399999999999999">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399999999999999">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399999999999999">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399999999999999">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399999999999999">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399999999999999">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399999999999999">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399999999999999">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399999999999999">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399999999999999">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399999999999999">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399999999999999">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399999999999999">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399999999999999">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399999999999999">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399999999999999">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399999999999999">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399999999999999">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399999999999999">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399999999999999">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399999999999999">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399999999999999">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399999999999999">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399999999999999">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399999999999999">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399999999999999">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399999999999999">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399999999999999">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399999999999999">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399999999999999">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399999999999999">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399999999999999">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399999999999999">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399999999999999">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399999999999999">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399999999999999">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399999999999999">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399999999999999">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399999999999999">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399999999999999">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399999999999999">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399999999999999">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399999999999999">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399999999999999">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399999999999999">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399999999999999">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399999999999999">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399999999999999">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399999999999999">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399999999999999">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399999999999999">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399999999999999">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399999999999999">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399999999999999">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399999999999999">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399999999999999">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399999999999999">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399999999999999">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399999999999999">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399999999999999">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399999999999999">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399999999999999">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399999999999999">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399999999999999">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399999999999999">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399999999999999">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399999999999999">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399999999999999">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399999999999999">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399999999999999">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399999999999999">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399999999999999">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399999999999999">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399999999999999">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399999999999999">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399999999999999">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399999999999999">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399999999999999">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399999999999999">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399999999999999">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399999999999999">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399999999999999">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399999999999999">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399999999999999">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399999999999999">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399999999999999">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399999999999999">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399999999999999">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399999999999999">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399999999999999">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399999999999999">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399999999999999">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399999999999999">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399999999999999">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399999999999999">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399999999999999">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399999999999999">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399999999999999">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399999999999999">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399999999999999">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399999999999999">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399999999999999">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399999999999999">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399999999999999">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399999999999999">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399999999999999">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399999999999999">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399999999999999">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399999999999999">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399999999999999">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399999999999999">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399999999999999">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399999999999999">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399999999999999">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399999999999999">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399999999999999">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399999999999999">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399999999999999">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399999999999999">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399999999999999">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399999999999999">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399999999999999">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399999999999999">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399999999999999">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399999999999999">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399999999999999">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399999999999999">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399999999999999">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399999999999999">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399999999999999">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399999999999999">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399999999999999">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399999999999999">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399999999999999">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399999999999999">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399999999999999">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399999999999999">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399999999999999">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399999999999999">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399999999999999">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399999999999999">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399999999999999">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399999999999999">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399999999999999">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399999999999999">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399999999999999">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399999999999999">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399999999999999">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399999999999999">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399999999999999">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399999999999999">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399999999999999">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399999999999999">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399999999999999">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399999999999999">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399999999999999">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399999999999999">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399999999999999">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399999999999999">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399999999999999">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399999999999999">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399999999999999">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399999999999999">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399999999999999">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399999999999999">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399999999999999">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399999999999999">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399999999999999">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399999999999999">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399999999999999">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399999999999999">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399999999999999">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399999999999999">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399999999999999">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399999999999999">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399999999999999">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399999999999999">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399999999999999">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399999999999999">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399999999999999">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399999999999999">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399999999999999">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399999999999999">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399999999999999">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399999999999999">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399999999999999">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399999999999999">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399999999999999">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399999999999999">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399999999999999">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399999999999999">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399999999999999">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399999999999999">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399999999999999">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399999999999999">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399999999999999">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399999999999999">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399999999999999">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399999999999999">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399999999999999">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399999999999999">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399999999999999">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399999999999999">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399999999999999">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399999999999999">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399999999999999">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399999999999999">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399999999999999">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399999999999999">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399999999999999">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399999999999999">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399999999999999">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399999999999999">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399999999999999">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399999999999999">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399999999999999">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399999999999999">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399999999999999">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399999999999999">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399999999999999">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399999999999999">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399999999999999">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399999999999999">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399999999999999">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399999999999999">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8"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2"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7:B2493">
    <cfRule type="expression" dxfId="87" priority="36" stopIfTrue="1">
      <formula>IF(B7="",TRUE)</formula>
    </cfRule>
    <cfRule type="expression" dxfId="86" priority="47" stopIfTrue="1">
      <formula>IF(AND(COUNTIF(MetalSmelter,B7&amp;C7)=0,LEN(C7)&gt;0), TRUE, FALSE)</formula>
    </cfRule>
  </conditionalFormatting>
  <conditionalFormatting sqref="D7:D2493">
    <cfRule type="expression" dxfId="85" priority="30" stopIfTrue="1">
      <formula>IF(AND(LEN($C7) &gt;0, ($C7 &lt;&gt; "Smelter Not Listed")),1,0)</formula>
    </cfRule>
    <cfRule type="expression" dxfId="84" priority="55" stopIfTrue="1">
      <formula>IF(AND(D7="",$C7=$X$4),TRUE)</formula>
    </cfRule>
    <cfRule type="expression" dxfId="83" priority="56" stopIfTrue="1">
      <formula>IF(FIND("!",D7),TRUE)</formula>
    </cfRule>
  </conditionalFormatting>
  <conditionalFormatting sqref="G7:G2493">
    <cfRule type="expression" dxfId="82" priority="57" stopIfTrue="1">
      <formula>IF(FIND("Enter smelter details",G7),TRUE)</formula>
    </cfRule>
  </conditionalFormatting>
  <conditionalFormatting sqref="E7:E2493 R5:R2494">
    <cfRule type="expression" dxfId="81" priority="43" stopIfTrue="1">
      <formula>IF(AND(E5="",$C5=$X$4),TRUE)</formula>
    </cfRule>
    <cfRule type="expression" dxfId="80" priority="44" stopIfTrue="1">
      <formula>IF(FIND("!",E5),TRUE)</formula>
    </cfRule>
  </conditionalFormatting>
  <conditionalFormatting sqref="F7:F2493">
    <cfRule type="expression" dxfId="79" priority="34" stopIfTrue="1">
      <formula>IF(AND(LEN($A7)&gt;0,$A7&lt;&gt;$F7),TRUE,FALSE)</formula>
    </cfRule>
  </conditionalFormatting>
  <conditionalFormatting sqref="C7:C2493">
    <cfRule type="expression" dxfId="78" priority="33" stopIfTrue="1">
      <formula>IF(AND(B7&lt;&gt;"",C7=""),TRUE)</formula>
    </cfRule>
  </conditionalFormatting>
  <conditionalFormatting sqref="B5">
    <cfRule type="expression" dxfId="35" priority="12" stopIfTrue="1">
      <formula>IF(B5="",TRUE)</formula>
    </cfRule>
    <cfRule type="expression" dxfId="34" priority="15" stopIfTrue="1">
      <formula>IF(AND(COUNTIF(MetalSmelter,B5&amp;C5)=0,LEN(C5)&gt;0), TRUE, FALSE)</formula>
    </cfRule>
  </conditionalFormatting>
  <conditionalFormatting sqref="D5">
    <cfRule type="expression" dxfId="31" priority="16" stopIfTrue="1">
      <formula>IF(AND(D5="",$C5=$U$4),TRUE)</formula>
    </cfRule>
    <cfRule type="expression" dxfId="30" priority="17" stopIfTrue="1">
      <formula>IF(FIND("!",D5),TRUE)</formula>
    </cfRule>
  </conditionalFormatting>
  <conditionalFormatting sqref="G5">
    <cfRule type="expression" dxfId="27" priority="18" stopIfTrue="1">
      <formula>IF(FIND("Enter smelter details",G5),TRUE)</formula>
    </cfRule>
  </conditionalFormatting>
  <conditionalFormatting sqref="E5">
    <cfRule type="expression" dxfId="25" priority="13" stopIfTrue="1">
      <formula>IF(AND(E5="",$C5=$U$4),TRUE)</formula>
    </cfRule>
    <cfRule type="expression" dxfId="24" priority="14" stopIfTrue="1">
      <formula>IF(FIND("!",E5),TRUE)</formula>
    </cfRule>
  </conditionalFormatting>
  <conditionalFormatting sqref="F5">
    <cfRule type="expression" dxfId="21" priority="11" stopIfTrue="1">
      <formula>IF(AND(LEN($A5)&gt;0,$A5&lt;&gt;$F5),TRUE,FALSE)</formula>
    </cfRule>
  </conditionalFormatting>
  <conditionalFormatting sqref="C5">
    <cfRule type="expression" dxfId="19" priority="10" stopIfTrue="1">
      <formula>IF(AND(B5&lt;&gt;"",C5=""),TRUE)</formula>
    </cfRule>
  </conditionalFormatting>
  <conditionalFormatting sqref="B6">
    <cfRule type="expression" dxfId="17" priority="3" stopIfTrue="1">
      <formula>IF(B6="",TRUE)</formula>
    </cfRule>
    <cfRule type="expression" dxfId="16" priority="6" stopIfTrue="1">
      <formula>IF(AND(COUNTIF(MetalSmelter,B6&amp;C6)=0,LEN(C6)&gt;0), TRUE, FALSE)</formula>
    </cfRule>
  </conditionalFormatting>
  <conditionalFormatting sqref="D6">
    <cfRule type="expression" dxfId="13" priority="7" stopIfTrue="1">
      <formula>IF(AND(D6="",$C6=$U$4),TRUE)</formula>
    </cfRule>
    <cfRule type="expression" dxfId="12" priority="8" stopIfTrue="1">
      <formula>IF(FIND("!",D6),TRUE)</formula>
    </cfRule>
  </conditionalFormatting>
  <conditionalFormatting sqref="G6">
    <cfRule type="expression" dxfId="9" priority="9" stopIfTrue="1">
      <formula>IF(FIND("Enter smelter details",G6),TRUE)</formula>
    </cfRule>
  </conditionalFormatting>
  <conditionalFormatting sqref="E6">
    <cfRule type="expression" dxfId="7" priority="4" stopIfTrue="1">
      <formula>IF(AND(E6="",$C6=$U$4),TRUE)</formula>
    </cfRule>
    <cfRule type="expression" dxfId="6" priority="5" stopIfTrue="1">
      <formula>IF(FIND("!",E6),TRUE)</formula>
    </cfRule>
  </conditionalFormatting>
  <conditionalFormatting sqref="F6">
    <cfRule type="expression" dxfId="3" priority="2" stopIfTrue="1">
      <formula>IF(AND(LEN($A6)&gt;0,$A6&lt;&gt;$F6),TRUE,FALSE)</formula>
    </cfRule>
  </conditionalFormatting>
  <conditionalFormatting sqref="C6">
    <cfRule type="expression" dxfId="1" priority="1" stopIfTrue="1">
      <formula>IF(AND(B6&lt;&gt;"",C6=""),TRUE)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90625" defaultRowHeight="12.6"/>
  <cols>
    <col min="1" max="1" width="45.08984375" style="22" customWidth="1"/>
    <col min="2" max="2" width="42.90625" style="25" customWidth="1"/>
    <col min="3" max="3" width="51.453125" style="22" customWidth="1"/>
    <col min="4" max="4" width="29.08984375" style="25" customWidth="1"/>
    <col min="5" max="5" width="9" style="24" customWidth="1"/>
    <col min="6" max="6" width="13.453125" style="22" hidden="1" customWidth="1"/>
    <col min="7" max="7" width="13.36328125" style="22" hidden="1" customWidth="1"/>
    <col min="8" max="8" width="9" style="22" hidden="1" customWidth="1"/>
    <col min="9" max="9" width="9" style="188" hidden="1" customWidth="1"/>
    <col min="10" max="10" width="48.90625" style="22" hidden="1" customWidth="1"/>
    <col min="11" max="11" width="9" style="22" hidden="1" customWidth="1"/>
    <col min="12" max="13" width="8.90625" style="22" hidden="1" customWidth="1"/>
    <col min="14" max="18" width="8.90625" style="22" customWidth="1"/>
    <col min="19" max="16384" width="8.90625" style="22"/>
  </cols>
  <sheetData>
    <row r="1" spans="1:10" ht="32.4">
      <c r="A1" s="432" t="str">
        <f ca="1">OFFSET(L!$C$1,MATCH("Checker"&amp;ADDRESS(ROW(),COLUMN(),4),L!$A:$A,0)-1,SL,,)</f>
        <v>To ensure all required fields have been populated before submitting to your customers review form for any line items highlighted in red</v>
      </c>
      <c r="B1" s="432"/>
      <c r="C1" s="432"/>
      <c r="D1" s="151" t="str">
        <f ca="1">OFFSET(L!$C$1,MATCH("Checker"&amp;ADDRESS(ROW(),COLUMN(),4),L!$A:$A,0)-1,SL,,)</f>
        <v>Required fields remaining to be completed</v>
      </c>
      <c r="E1" s="88" t="s">
        <v>929</v>
      </c>
    </row>
    <row r="2" spans="1:10" ht="16.2">
      <c r="A2" s="81" t="s">
        <v>1026</v>
      </c>
      <c r="B2" s="82" t="str">
        <f>IF(F62=1,"Click here to return to Smelter List","")</f>
        <v/>
      </c>
      <c r="C2" s="155" t="str">
        <f>IF(F61=1,"Click here to return to Product List","")</f>
        <v/>
      </c>
      <c r="D2" s="193" t="str">
        <f ca="1">IF(H67=0,"0",H67)</f>
        <v>0</v>
      </c>
    </row>
    <row r="3" spans="1:10" ht="16.2">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SOUTH AFRICAN MICRO-ELECTRONIC SYSTEMS  (PTY) LTD</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Lida Gordon</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lida.gordon@sames.co.za</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f>Declaration!D17</f>
        <v>27123336021</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R Kurz</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sales@sames.co.za</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f>Declaration!D21</f>
        <v>27123336021</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43395</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
      <c r="A14" s="106" t="str">
        <f ca="1">Declaration!B25</f>
        <v>1) Is any 3TG intentionally added or used in the product(s) or in the production process? (*)</v>
      </c>
      <c r="B14" s="109"/>
      <c r="C14" s="109"/>
      <c r="D14" s="113"/>
      <c r="E14" s="88" t="s">
        <v>933</v>
      </c>
      <c r="F14" s="110"/>
      <c r="G14" s="24"/>
      <c r="H14" s="87">
        <f t="shared" si="2"/>
        <v>0</v>
      </c>
    </row>
    <row r="15" spans="1:10" ht="26.4">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0.4">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No</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6" t="str">
        <f ca="1">Declaration!B49</f>
        <v>5) What percentage of relevant suppliers have provided a response to your supply chain survey?  (*)</v>
      </c>
      <c r="B34" s="109"/>
      <c r="C34" s="109"/>
      <c r="D34" s="113"/>
      <c r="E34" s="88" t="s">
        <v>930</v>
      </c>
      <c r="F34" s="110"/>
      <c r="G34" s="24"/>
      <c r="H34" s="24"/>
    </row>
    <row r="35" spans="1:10" ht="26.4">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4">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4">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4">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0.4">
      <c r="A39" s="106" t="str">
        <f ca="1">Declaration!B55</f>
        <v>6) Have you identified all of the smelters supplying the 3TG to your supply chain?  (*)</v>
      </c>
      <c r="B39" s="109"/>
      <c r="C39" s="109"/>
      <c r="D39" s="113"/>
      <c r="E39" s="88" t="s">
        <v>931</v>
      </c>
      <c r="F39" s="110"/>
      <c r="G39" s="24"/>
      <c r="H39" s="24"/>
    </row>
    <row r="40" spans="1:10" ht="51.6">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2">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 customHeight="1">
      <c r="A52" s="106" t="s">
        <v>6</v>
      </c>
      <c r="B52" s="106" t="str">
        <f>Declaration!G71</f>
        <v>http://www.sames.co.za/environmental/Conflict Material Policy Statement</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0.4">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IF(H63=0,"","Click here to provide smelter information")</f>
        <v/>
      </c>
      <c r="E63" s="88" t="s">
        <v>930</v>
      </c>
      <c r="F63" s="111">
        <f>F26</f>
        <v>1</v>
      </c>
      <c r="G63" s="85">
        <f>IF(AND(COUNTIF(SmelterIdetifiedForMetal,"Tin")&gt;0,COUNTIF('Smelter List'!AB$5:AB$2493,"Tin?*")&gt;0),0,1)</f>
        <v>0</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IF(H64=0,"","Click here to provide smelter information")</f>
        <v/>
      </c>
      <c r="E64" s="88" t="s">
        <v>930</v>
      </c>
      <c r="F64" s="111">
        <f>F27</f>
        <v>1</v>
      </c>
      <c r="G64" s="85">
        <f>IF(AND(COUNTIF(SmelterIdetifiedForMetal,"Gold")&gt;0,COUNTIF('Smelter List'!AB$5:AB$2493,"Gold?*")&gt;0),0,1)</f>
        <v>0</v>
      </c>
      <c r="H64" s="86">
        <f t="shared"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2">
      <c r="A66" s="210" t="s">
        <v>3045</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77" priority="337" stopIfTrue="1">
      <formula>IF(F62=0,TRUE)</formula>
    </cfRule>
  </conditionalFormatting>
  <conditionalFormatting sqref="A5:A13">
    <cfRule type="expression" dxfId="76" priority="45" stopIfTrue="1">
      <formula>$F5=0</formula>
    </cfRule>
    <cfRule type="expression" dxfId="75" priority="46" stopIfTrue="1">
      <formula>AND($F5=1,$G5=0)</formula>
    </cfRule>
    <cfRule type="expression" dxfId="74" priority="47" stopIfTrue="1">
      <formula>AND($F5&lt;&gt;0,$G5&lt;&gt;0)</formula>
    </cfRule>
  </conditionalFormatting>
  <conditionalFormatting sqref="B61">
    <cfRule type="expression" dxfId="73" priority="43" stopIfTrue="1">
      <formula>$F61=0</formula>
    </cfRule>
  </conditionalFormatting>
  <conditionalFormatting sqref="D52">
    <cfRule type="expression" dxfId="72" priority="354" stopIfTrue="1">
      <formula>$H$52=0</formula>
    </cfRule>
  </conditionalFormatting>
  <conditionalFormatting sqref="B63">
    <cfRule type="expression" dxfId="71" priority="35" stopIfTrue="1">
      <formula>IF(F63=0,TRUE)</formula>
    </cfRule>
  </conditionalFormatting>
  <conditionalFormatting sqref="B64">
    <cfRule type="expression" dxfId="70" priority="31" stopIfTrue="1">
      <formula>IF(F64=0,TRUE)</formula>
    </cfRule>
  </conditionalFormatting>
  <conditionalFormatting sqref="B65:B66">
    <cfRule type="expression" dxfId="69" priority="27" stopIfTrue="1">
      <formula>IF(F65=0,TRUE)</formula>
    </cfRule>
  </conditionalFormatting>
  <conditionalFormatting sqref="C66">
    <cfRule type="expression" dxfId="68" priority="9" stopIfTrue="1">
      <formula>C66="Not Required"</formula>
    </cfRule>
    <cfRule type="expression" dxfId="67" priority="17" stopIfTrue="1">
      <formula>OR(C66="Complete",C66="填写", C66="記入",C66="완료",C66="Complétez",C66="Concluído",C66="Vollständig",C66="Completare",C66="Doldurun")</formula>
    </cfRule>
  </conditionalFormatting>
  <conditionalFormatting sqref="A66">
    <cfRule type="expression" dxfId="66" priority="10" stopIfTrue="1">
      <formula>C66="Not Required"</formula>
    </cfRule>
    <cfRule type="expression" dxfId="65"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64" priority="343" stopIfTrue="1">
      <formula>$F4=0</formula>
    </cfRule>
    <cfRule type="expression" dxfId="63" priority="344" stopIfTrue="1">
      <formula>$H4=0</formula>
    </cfRule>
    <cfRule type="expression" dxfId="62" priority="345" stopIfTrue="1">
      <formula>$H4=1</formula>
    </cfRule>
  </conditionalFormatting>
  <conditionalFormatting sqref="C66 A66">
    <cfRule type="expression" dxfId="61" priority="7" stopIfTrue="1">
      <formula>IF(AND($F$66=1,$G$66=1),TRUE,FALSE)</formula>
    </cfRule>
  </conditionalFormatting>
  <conditionalFormatting sqref="A62:A65">
    <cfRule type="expression" dxfId="60" priority="4" stopIfTrue="1">
      <formula>$F62=0</formula>
    </cfRule>
    <cfRule type="expression" dxfId="59" priority="5" stopIfTrue="1">
      <formula>$H62=0</formula>
    </cfRule>
    <cfRule type="expression" dxfId="58" priority="6" stopIfTrue="1">
      <formula>$H62=1</formula>
    </cfRule>
  </conditionalFormatting>
  <conditionalFormatting sqref="C62:C65">
    <cfRule type="expression" dxfId="57" priority="1" stopIfTrue="1">
      <formula>$F62=0</formula>
    </cfRule>
    <cfRule type="expression" dxfId="56" priority="2" stopIfTrue="1">
      <formula>$H62=0</formula>
    </cfRule>
    <cfRule type="expression" dxfId="55"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90625" defaultRowHeight="12.6"/>
  <cols>
    <col min="1" max="1" width="3.08984375" style="121" customWidth="1"/>
    <col min="2" max="2" width="39.90625" style="122" customWidth="1"/>
    <col min="3" max="3" width="39.90625" style="121" customWidth="1"/>
    <col min="4" max="4" width="58.90625" style="121" customWidth="1"/>
    <col min="5" max="5" width="1.6328125" style="121" customWidth="1"/>
    <col min="6" max="6" width="9" customWidth="1"/>
    <col min="7" max="16384" width="8.90625" style="26"/>
  </cols>
  <sheetData>
    <row r="1" spans="1:6" ht="35.1" customHeight="1" thickTop="1">
      <c r="A1" s="434" t="str">
        <f ca="1">OFFSET(L!$C$1,MATCH("Product List"&amp;ADDRESS(ROW(),COLUMN(),4),L!$A:$A,0)-1,SL,,)</f>
        <v>Completion required only if reporting level "Product (or List of Products)" selected on the 'Declaration' worksheet.</v>
      </c>
      <c r="B1" s="435"/>
      <c r="C1" s="435"/>
      <c r="D1" s="435"/>
      <c r="E1" s="150"/>
    </row>
    <row r="2" spans="1:6" ht="13.2">
      <c r="A2" s="29"/>
      <c r="B2" s="152"/>
      <c r="C2" s="152"/>
      <c r="D2"/>
      <c r="E2" s="30"/>
    </row>
    <row r="3" spans="1:6" ht="13.2">
      <c r="A3" s="29"/>
      <c r="B3" s="152"/>
      <c r="C3" s="152"/>
      <c r="D3" s="152"/>
      <c r="E3" s="30"/>
    </row>
    <row r="4" spans="1:6" ht="15.75" customHeight="1">
      <c r="A4" s="29"/>
      <c r="B4" s="433" t="s">
        <v>1026</v>
      </c>
      <c r="C4" s="433"/>
      <c r="D4" s="433"/>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c r="C6" s="116"/>
      <c r="D6" s="116"/>
      <c r="E6" s="32"/>
      <c r="F6"/>
    </row>
    <row r="7" spans="1:6" s="33" customFormat="1" ht="15">
      <c r="A7" s="163"/>
      <c r="B7" s="153"/>
      <c r="C7" s="116"/>
      <c r="D7" s="116"/>
      <c r="E7" s="32"/>
      <c r="F7"/>
    </row>
    <row r="8" spans="1:6" s="33" customFormat="1" ht="15">
      <c r="A8" s="163"/>
      <c r="B8" s="153"/>
      <c r="C8" s="116"/>
      <c r="D8" s="116"/>
      <c r="E8" s="32"/>
      <c r="F8"/>
    </row>
    <row r="9" spans="1:6" s="33" customFormat="1" ht="15">
      <c r="A9" s="163"/>
      <c r="B9" s="153"/>
      <c r="C9" s="116"/>
      <c r="D9" s="116"/>
      <c r="E9" s="32"/>
      <c r="F9"/>
    </row>
    <row r="10" spans="1:6" s="33" customFormat="1" ht="15">
      <c r="A10" s="163"/>
      <c r="B10" s="153"/>
      <c r="C10" s="116"/>
      <c r="D10" s="116"/>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35" customHeight="1" thickBot="1">
      <c r="A1001" s="164"/>
      <c r="B1001" s="436" t="str">
        <f ca="1">OFFSET(L!$C$1,MATCH("General"&amp;"Cpy",L!$A:$A,0)-1,SL,,)</f>
        <v>© 2018 Responsible Minerals Initiative. All rights reserved.</v>
      </c>
      <c r="C1001" s="436"/>
      <c r="D1001" s="436"/>
      <c r="E1001" s="31"/>
    </row>
    <row r="1002" spans="1:6" ht="13.2"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90625" defaultRowHeight="12.6"/>
  <cols>
    <col min="1" max="1" width="9.08984375" style="261" bestFit="1" customWidth="1"/>
    <col min="2" max="2" width="42.90625" style="261" customWidth="1"/>
    <col min="3" max="3" width="63.90625" style="261" customWidth="1"/>
    <col min="4" max="4" width="25.453125" style="261" customWidth="1"/>
    <col min="5" max="5" width="12.6328125" style="261" customWidth="1"/>
    <col min="6" max="6" width="12.6328125" style="262" customWidth="1"/>
    <col min="7" max="7" width="15.36328125" style="261" customWidth="1"/>
    <col min="8" max="8" width="23.90625" style="261" customWidth="1"/>
    <col min="9" max="9" width="28.08984375" style="261" customWidth="1"/>
    <col min="10" max="10" width="48.26953125" style="261" hidden="1" customWidth="1"/>
    <col min="11" max="11" width="49.7265625" style="261" hidden="1" customWidth="1"/>
    <col min="12" max="13" width="49.7265625" style="261" customWidth="1"/>
    <col min="14" max="16384" width="8.90625" style="261"/>
  </cols>
  <sheetData>
    <row r="1" spans="1:16" ht="152.25" customHeight="1">
      <c r="A1" s="43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7"/>
      <c r="C1" s="437"/>
      <c r="D1" s="437"/>
      <c r="E1" s="437"/>
      <c r="F1" s="437"/>
      <c r="G1" s="437"/>
    </row>
    <row r="2" spans="1:16">
      <c r="A2" s="438"/>
      <c r="B2" s="438"/>
      <c r="C2" s="438"/>
      <c r="D2" s="438"/>
      <c r="E2" s="438"/>
      <c r="F2" s="438"/>
      <c r="G2" s="438"/>
      <c r="H2" s="438"/>
      <c r="I2" s="438"/>
    </row>
    <row r="3" spans="1:16">
      <c r="A3" s="438"/>
      <c r="B3" s="438"/>
      <c r="C3" s="438"/>
      <c r="D3" s="438"/>
      <c r="E3" s="438"/>
      <c r="F3" s="438"/>
      <c r="G3" s="438"/>
      <c r="H3" s="438"/>
      <c r="I3" s="438"/>
    </row>
    <row r="4" spans="1:16" s="264" customFormat="1" ht="50.4">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54"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90625" defaultRowHeight="13.8"/>
  <cols>
    <col min="1" max="1" width="14.6328125" style="178" customWidth="1"/>
    <col min="2" max="2" width="14" style="178" customWidth="1"/>
    <col min="3" max="3" width="6.08984375" style="178" customWidth="1"/>
    <col min="4" max="4" width="56.26953125" style="178" customWidth="1"/>
    <col min="5" max="5" width="53.7265625" style="317" customWidth="1"/>
    <col min="6" max="6" width="54.08984375" style="178" customWidth="1"/>
    <col min="7" max="7" width="68.26953125" style="178" customWidth="1"/>
    <col min="8" max="8" width="49.26953125" style="178" customWidth="1"/>
    <col min="9" max="9" width="51.6328125" style="178" customWidth="1"/>
    <col min="10" max="10" width="50.26953125" style="178" customWidth="1"/>
    <col min="11" max="11" width="51.90625" style="308" customWidth="1"/>
    <col min="12" max="12" width="66.90625" style="343" customWidth="1"/>
    <col min="13" max="13" width="46.08984375" style="45" customWidth="1"/>
    <col min="14" max="16384" width="8.9062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2.8">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45">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248.4">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1.4">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7.6">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6">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41.4">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1.4">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1.4">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1.4">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69">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27.6">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82.8">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7.6">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69">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27.6">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1.4">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1.4">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38.6">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15.2">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6">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41.4">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360">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14.2">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30.4">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15.2">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15.2">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1.4">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57.6">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262.2">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86.4">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00.8">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15.2">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00.8">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45">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01.6">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187.2">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86.4">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86.4">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1.4">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7.6">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86.4">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69">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5.2">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44">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2.8">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82.8">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10.4">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69">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3.2">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3.2">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0.4">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17.39999999999998">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82.8">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79.4">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193.2">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15.2">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41.4">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193.2">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27.6">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03.60000000000002">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51.80000000000001">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38">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289.8">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96.6">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41.4">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27">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7.6">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7.6">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7.6">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7.6">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7.6">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7.6">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6">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2.8">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76.4">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24.2">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51.80000000000001">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69">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38">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10.4">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38">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6">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20.8">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10.4">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17.39999999999998">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07">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7.6">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69">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7.6">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51.8000000000000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96.6">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276">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48.4">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7.6">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38">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82.8">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07">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193.2">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179.4">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7.6">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7.6">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41.4">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43.2">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5.2">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7.6">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7.6">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7.6">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7.6">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27.6">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28.8">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14.4">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0.4">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37.799999999999997">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28.8">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28.8">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7.799999999999997">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28.8">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5.2">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1.4">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0.4">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27">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28.8">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1.4">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7.6">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28.8">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14.4">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14.4">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14.4">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14.4">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14.4">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14.4">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14.4">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7.6">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7.6">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7.6">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7.6">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7.6">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7.6">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7.6">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7.6">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7.6">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7.6">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7.6">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15.6">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14.4">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2.6">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1.4">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1.4">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5.2">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27.6">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1.4">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6">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5.2">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7.6">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27.6">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7.6">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7.6">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27.6">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7.6">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1.4">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41.4">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1.4">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27.6">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1.4">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1.4">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27.6">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1.4">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5.2">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5.2">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5.2">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5.2">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69">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69">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69">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69">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55.2">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55.2">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55.2">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55.2">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41.4">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41.4">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41.4">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41.4">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5.2">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5.2">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5.2">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5.2">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1.4">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1.4">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1.4">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1.4">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41.4">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55.2">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5.2">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41.4">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2.8">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41.4">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41.4">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1.4">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41.4">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41.4">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27.6">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41.4">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41.4">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41.4">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41.4">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7.6">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7.6">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7.6">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7.6">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1.4">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7.6">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2.8">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7.6">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7.6">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69">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7.6">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27.6">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6.6">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SAMES/ICDC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ICDC CFSI CMRT 5.11</dc:title>
  <dc:subject>ICDC CFSI CMRT 5.11</dc:subject>
  <dc:creator>Jimmy Mathibela</dc:creator>
  <cp:lastModifiedBy>Jimmy Mathibela</cp:lastModifiedBy>
  <cp:lastPrinted>2015-04-21T20:47:43Z</cp:lastPrinted>
  <dcterms:created xsi:type="dcterms:W3CDTF">2010-06-21T21:00:23Z</dcterms:created>
  <dcterms:modified xsi:type="dcterms:W3CDTF">2018-10-22T08:09:17Z</dcterms:modified>
  <cp:category>ENVIRONMENTAL</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